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orked Example" sheetId="2" state="visible" r:id="rId2"/>
    <sheet name="Your Data"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00"/>
  </numFmts>
  <fonts count="11">
    <font>
      <name val="Calibri"/>
      <family val="2"/>
      <color theme="1"/>
      <sz val="11"/>
      <scheme val="minor"/>
    </font>
    <font>
      <b val="1"/>
      <color rgb="FF1F2124"/>
      <sz val="14"/>
    </font>
    <font>
      <i val="1"/>
      <color rgb="FF565C66"/>
      <sz val="9"/>
    </font>
    <font>
      <b val="1"/>
      <sz val="10"/>
    </font>
    <font>
      <sz val="10"/>
    </font>
    <font>
      <b val="1"/>
      <color rgb="FF1F3A5F"/>
      <sz val="11"/>
    </font>
    <font>
      <b val="1"/>
      <color rgb="FF1F3A5F"/>
      <sz val="9"/>
    </font>
    <font>
      <sz val="9"/>
    </font>
    <font>
      <name val="Consolas"/>
      <sz val="9"/>
    </font>
    <font>
      <color rgb="FF565C66"/>
      <sz val="9"/>
    </font>
    <font>
      <b val="1"/>
    </font>
  </fonts>
  <fills count="4">
    <fill>
      <patternFill/>
    </fill>
    <fill>
      <patternFill patternType="gray125"/>
    </fill>
    <fill>
      <patternFill patternType="solid">
        <fgColor rgb="FFF6E3CE"/>
      </patternFill>
    </fill>
    <fill>
      <patternFill patternType="solid">
        <fgColor rgb="FFF4F4F2"/>
      </patternFill>
    </fill>
  </fills>
  <borders count="2">
    <border>
      <left/>
      <right/>
      <top/>
      <bottom/>
      <diagonal/>
    </border>
    <border>
      <left style="thin">
        <color rgb="FFD8D4CC"/>
      </left>
      <right style="thin">
        <color rgb="FFD8D4CC"/>
      </right>
      <top style="thin">
        <color rgb="FFD8D4CC"/>
      </top>
      <bottom style="thin">
        <color rgb="FFD8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1" pivotButton="0" quotePrefix="0" xfId="0"/>
    <xf numFmtId="164" fontId="0" fillId="0" borderId="0" pivotButton="0" quotePrefix="0" xfId="0"/>
    <xf numFmtId="2" fontId="0" fillId="0" borderId="0" pivotButton="0" quotePrefix="0" xfId="0"/>
    <xf numFmtId="0" fontId="7" fillId="0" borderId="0" pivotButton="0" quotePrefix="0" xfId="0"/>
    <xf numFmtId="0" fontId="4" fillId="0" borderId="0" pivotButton="0" quotePrefix="0" xfId="0"/>
    <xf numFmtId="0" fontId="8" fillId="0" borderId="0" pivotButton="0" quotePrefix="0" xfId="0"/>
    <xf numFmtId="1" fontId="0" fillId="0" borderId="0" pivotButton="0" quotePrefix="0" xfId="0"/>
    <xf numFmtId="0" fontId="9" fillId="0" borderId="0" applyAlignment="1" pivotButton="0" quotePrefix="0" xfId="0">
      <alignment vertical="top" wrapText="1"/>
    </xf>
    <xf numFmtId="165" fontId="0" fillId="0" borderId="0" pivotButton="0" quotePrefix="0" xfId="0"/>
    <xf numFmtId="1" fontId="0" fillId="3" borderId="1" pivotButton="0" quotePrefix="0" xfId="0"/>
    <xf numFmtId="165" fontId="10" fillId="2" borderId="1" pivotButton="0" quotePrefix="0" xfId="0"/>
    <xf numFmtId="0" fontId="10" fillId="2" borderId="1" pivotButton="0" quotePrefix="0" xfId="0"/>
    <xf numFmtId="0" fontId="7" fillId="0" borderId="0" applyAlignment="1" pivotButton="0" quotePrefix="0" xfId="0">
      <alignment vertical="top" wrapText="1"/>
    </xf>
    <xf numFmtId="164" fontId="10" fillId="2" borderId="1" pivotButton="0" quotePrefix="0" xfId="0"/>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2"/>
  <chart>
    <title>
      <tx>
        <rich>
          <a:bodyPr/>
          <a:p>
            <a:pPr>
              <a:defRPr/>
            </a:pPr>
            <a:r>
              <a:t>Cost per lead, and the line the change is measured against</a:t>
            </a:r>
          </a:p>
        </rich>
      </tx>
    </title>
    <plotArea>
      <lineChart>
        <grouping val="standard"/>
        <ser>
          <idx val="0"/>
          <order val="0"/>
          <tx>
            <strRef>
              <f>'Worked Example'!E5</f>
            </strRef>
          </tx>
          <spPr>
            <a:ln>
              <a:prstDash val="solid"/>
            </a:ln>
          </spPr>
          <marker>
            <symbol val="none"/>
            <spPr>
              <a:ln>
                <a:prstDash val="solid"/>
              </a:ln>
            </spPr>
          </marker>
          <cat>
            <numRef>
              <f>'Worked Example'!$A$6:$A$82</f>
            </numRef>
          </cat>
          <val>
            <numRef>
              <f>'Worked Example'!$E$6:$E$82</f>
            </numRef>
          </val>
        </ser>
        <ser>
          <idx val="1"/>
          <order val="1"/>
          <tx>
            <strRef>
              <f>'Worked Example'!F5</f>
            </strRef>
          </tx>
          <spPr>
            <a:ln>
              <a:prstDash val="solid"/>
            </a:ln>
          </spPr>
          <marker>
            <symbol val="none"/>
            <spPr>
              <a:ln>
                <a:prstDash val="solid"/>
              </a:ln>
            </spPr>
          </marker>
          <cat>
            <numRef>
              <f>'Worked Example'!$A$6:$A$82</f>
            </numRef>
          </cat>
          <val>
            <numRef>
              <f>'Worked Example'!$F$6:$F$82</f>
            </numRef>
          </val>
        </ser>
        <ser>
          <idx val="2"/>
          <order val="2"/>
          <tx>
            <strRef>
              <f>'Worked Example'!G5</f>
            </strRef>
          </tx>
          <spPr>
            <a:ln>
              <a:prstDash val="solid"/>
            </a:ln>
          </spPr>
          <marker>
            <symbol val="none"/>
            <spPr>
              <a:ln>
                <a:prstDash val="solid"/>
              </a:ln>
            </spPr>
          </marker>
          <cat>
            <numRef>
              <f>'Worked Example'!$A$6:$A$82</f>
            </numRef>
          </cat>
          <val>
            <numRef>
              <f>'Worked Example'!$G$6:$G$82</f>
            </numRef>
          </val>
        </ser>
        <axId val="10"/>
        <axId val="100"/>
      </lineChart>
      <catAx>
        <axId val="10"/>
        <scaling>
          <orientation val="minMax"/>
        </scaling>
        <delete val="0"/>
        <axPos val="l"/>
        <title>
          <tx>
            <rich>
              <a:bodyPr/>
              <a:p>
                <a:pPr>
                  <a:defRPr/>
                </a:pPr>
                <a:r>
                  <a:t>Day</a:t>
                </a:r>
              </a:p>
            </rich>
          </tx>
        </title>
        <majorTickMark val="none"/>
        <minorTickMark val="none"/>
        <crossAx val="100"/>
        <lblOffset val="100"/>
      </catAx>
      <valAx>
        <axId val="100"/>
        <scaling>
          <orientation val="minMax"/>
        </scaling>
        <delete val="0"/>
        <axPos val="l"/>
        <majorGridlines/>
        <title>
          <tx>
            <rich>
              <a:bodyPr/>
              <a:p>
                <a:pPr>
                  <a:defRPr/>
                </a:pPr>
                <a:r>
                  <a:t>Cost per lead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23</row>
      <rowOff>0</rowOff>
    </from>
    <ext cx="8640000" cy="342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width="26" customWidth="1" min="1" max="1"/>
    <col width="86" customWidth="1" min="2" max="2"/>
  </cols>
  <sheetData>
    <row r="1">
      <c r="A1" s="1" t="inlineStr">
        <is>
          <t>Did my change actually work?</t>
        </is>
      </c>
    </row>
    <row r="2">
      <c r="A2" s="2" t="inlineStr">
        <is>
          <t>Companion workbook to the post of the same name. Synthetic data, labelled as such.</t>
        </is>
      </c>
    </row>
    <row r="4" ht="46" customHeight="1">
      <c r="A4" s="3" t="inlineStr">
        <is>
          <t>What this measures</t>
        </is>
      </c>
      <c r="B4" s="4" t="inlineStr">
        <is>
          <t>Whether a dated change to an advertising account moved a daily metric, judged against where the metric was already heading - not against where it had been.</t>
        </is>
      </c>
    </row>
    <row r="6" ht="46" customHeight="1">
      <c r="A6" s="3" t="inlineStr">
        <is>
          <t>The simplification</t>
        </is>
      </c>
      <c r="B6" s="4" t="inlineStr">
        <is>
          <t>A spreadsheet cannot run the full time-series model the post uses. This workbook uses the DRIFT method instead: carry the level the metric had just before the change forward at the pace it was already moving. Same idea, coarser tool.</t>
        </is>
      </c>
    </row>
    <row r="8" ht="46" customHeight="1">
      <c r="A8" s="3" t="inlineStr">
        <is>
          <t>What that costs you</t>
        </is>
      </c>
      <c r="B8" s="4" t="inlineStr">
        <is>
          <t>Direction, no. Precision, yes. On the post's account the full model says -7.54 and this sheet says -3.54. Both ranges contain the true answer; this one is wider and does not exclude zero.</t>
        </is>
      </c>
    </row>
    <row r="10" ht="46" customHeight="1">
      <c r="A10" s="3" t="inlineStr">
        <is>
          <t>Where the real one lives</t>
        </is>
      </c>
      <c r="B10" s="4" t="inlineStr">
        <is>
          <t>The notebook that accompanies the post runs the full model, on your own data, on your own machine.</t>
        </is>
      </c>
    </row>
    <row r="12" ht="46" customHeight="1">
      <c r="A12" s="3" t="inlineStr">
        <is>
          <t>Sheet 2</t>
        </is>
      </c>
      <c r="B12" s="4" t="inlineStr">
        <is>
          <t>Worked example. Every cell is a live formula - change the read window or the anchor and the whole answer moves.</t>
        </is>
      </c>
    </row>
    <row r="14" ht="46" customHeight="1">
      <c r="A14" s="3" t="inlineStr">
        <is>
          <t>Sheet 3</t>
        </is>
      </c>
      <c r="B14" s="4" t="inlineStr">
        <is>
          <t>Your data. Paste your own daily export and the same calculation runs, with a plain-words health check.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2"/>
  <sheetViews>
    <sheetView workbookViewId="0">
      <selection activeCell="A1" sqref="A1"/>
    </sheetView>
  </sheetViews>
  <sheetFormatPr baseColWidth="8" defaultRowHeight="15" outlineLevelCol="0"/>
  <cols>
    <col width="6" customWidth="1" min="1" max="1"/>
    <col width="12" customWidth="1" min="2" max="2"/>
    <col width="11" customWidth="1" min="3" max="3"/>
    <col width="8" customWidth="1" min="4" max="4"/>
    <col width="10" customWidth="1" min="5" max="5"/>
    <col width="10" customWidth="1" min="6" max="6"/>
    <col width="11" customWidth="1" min="7" max="7"/>
    <col width="10" customWidth="1" min="8" max="8"/>
    <col width="3" customWidth="1" min="9" max="9"/>
    <col width="30" customWidth="1" min="10" max="10"/>
    <col width="28" customWidth="1" min="11" max="11"/>
    <col width="13" customWidth="1" min="12" max="12"/>
    <col width="62" customWidth="1" min="13" max="13"/>
  </cols>
  <sheetData>
    <row r="1">
      <c r="A1" s="1" t="inlineStr">
        <is>
          <t>Worked example - the drift-method analysis</t>
        </is>
      </c>
    </row>
    <row r="2">
      <c r="A2" s="2" t="inlineStr">
        <is>
          <t>Synthetic data. Every value in column L is a live formula: change the read window in L8 or the anchor in L9 and the whole answer re-computes.</t>
        </is>
      </c>
    </row>
    <row r="4">
      <c r="A4" s="5" t="inlineStr">
        <is>
          <t>The daily series</t>
        </is>
      </c>
      <c r="J4" s="5" t="inlineStr">
        <is>
          <t>The computation, step by step</t>
        </is>
      </c>
    </row>
    <row r="5">
      <c r="A5" s="6" t="inlineStr">
        <is>
          <t>Day</t>
        </is>
      </c>
      <c r="B5" s="6" t="inlineStr">
        <is>
          <t>Date</t>
        </is>
      </c>
      <c r="C5" s="6" t="inlineStr">
        <is>
          <t>Cost/lead</t>
        </is>
      </c>
      <c r="D5" s="6" t="inlineStr">
        <is>
          <t>Period</t>
        </is>
      </c>
      <c r="E5" s="6" t="inlineStr">
        <is>
          <t>Before</t>
        </is>
      </c>
      <c r="F5" s="6" t="inlineStr">
        <is>
          <t>After</t>
        </is>
      </c>
      <c r="G5" s="6" t="inlineStr">
        <is>
          <t>Projection</t>
        </is>
      </c>
      <c r="H5" s="6" t="inlineStr">
        <is>
          <t>Daily step</t>
        </is>
      </c>
      <c r="J5" s="6" t="inlineStr">
        <is>
          <t>Step</t>
        </is>
      </c>
      <c r="K5" s="6" t="inlineStr">
        <is>
          <t>In symbols</t>
        </is>
      </c>
      <c r="L5" s="6" t="inlineStr">
        <is>
          <t>Value</t>
        </is>
      </c>
      <c r="M5" s="6" t="inlineStr">
        <is>
          <t>Why this step exists</t>
        </is>
      </c>
    </row>
    <row r="6" ht="30" customHeight="1">
      <c r="A6" t="n">
        <v>1</v>
      </c>
      <c r="B6" s="7">
        <f>DATE(2026,3,2)+0</f>
        <v/>
      </c>
      <c r="C6" s="8" t="n">
        <v>33.1942</v>
      </c>
      <c r="D6" s="9" t="inlineStr">
        <is>
          <t>PRE</t>
        </is>
      </c>
      <c r="E6" s="8">
        <f>IF($D6="PRE",$C6,NA())</f>
        <v/>
      </c>
      <c r="F6" s="8">
        <f>IF($D6="POST",$C6,NA())</f>
        <v/>
      </c>
      <c r="G6">
        <f>NA()</f>
        <v/>
      </c>
      <c r="J6" s="10" t="inlineStr">
        <is>
          <t>Days before the change</t>
        </is>
      </c>
      <c r="K6" s="11" t="inlineStr">
        <is>
          <t>n</t>
        </is>
      </c>
      <c r="L6" s="12">
        <f>COUNTIF($D$6:$D$82,"PRE")</f>
        <v/>
      </c>
      <c r="M6" s="13" t="inlineStr">
        <is>
          <t>Everything before the change date is what the projection is built from.</t>
        </is>
      </c>
    </row>
    <row r="7" ht="30" customHeight="1">
      <c r="A7" t="n">
        <v>2</v>
      </c>
      <c r="B7" s="7">
        <f>DATE(2026,3,2)+1</f>
        <v/>
      </c>
      <c r="C7" s="8" t="n">
        <v>33.3524</v>
      </c>
      <c r="D7" s="9" t="inlineStr">
        <is>
          <t>PRE</t>
        </is>
      </c>
      <c r="E7" s="8">
        <f>IF($D7="PRE",$C7,NA())</f>
        <v/>
      </c>
      <c r="F7" s="8">
        <f>IF($D7="POST",$C7,NA())</f>
        <v/>
      </c>
      <c r="G7">
        <f>NA()</f>
        <v/>
      </c>
      <c r="H7" s="14">
        <f>$C7-$C6</f>
        <v/>
      </c>
      <c r="J7" s="10" t="inlineStr">
        <is>
          <t>Days after the change</t>
        </is>
      </c>
      <c r="K7" s="11" t="inlineStr">
        <is>
          <t>m</t>
        </is>
      </c>
      <c r="L7" s="12">
        <f>COUNTIF($D$6:$D$82,"POST")</f>
        <v/>
      </c>
      <c r="M7" s="13" t="inlineStr">
        <is>
          <t>How much data exists after. You will not read all of it.</t>
        </is>
      </c>
    </row>
    <row r="8" ht="30" customHeight="1">
      <c r="A8" t="n">
        <v>3</v>
      </c>
      <c r="B8" s="7">
        <f>DATE(2026,3,2)+2</f>
        <v/>
      </c>
      <c r="C8" s="8" t="n">
        <v>33.6122</v>
      </c>
      <c r="D8" s="9" t="inlineStr">
        <is>
          <t>PRE</t>
        </is>
      </c>
      <c r="E8" s="8">
        <f>IF($D8="PRE",$C8,NA())</f>
        <v/>
      </c>
      <c r="F8" s="8">
        <f>IF($D8="POST",$C8,NA())</f>
        <v/>
      </c>
      <c r="G8">
        <f>NA()</f>
        <v/>
      </c>
      <c r="H8" s="14">
        <f>$C8-$C7</f>
        <v/>
      </c>
      <c r="J8" s="10" t="inlineStr">
        <is>
          <t>Read window (editable)</t>
        </is>
      </c>
      <c r="K8" s="11" t="inlineStr">
        <is>
          <t>h</t>
        </is>
      </c>
      <c r="L8" s="15" t="n">
        <v>5</v>
      </c>
      <c r="M8" s="13" t="inlineStr">
        <is>
          <t>How many days after the change to read. The post's full model works this out itself; here you set it. Try 5, then 14, and watch the range widen.</t>
        </is>
      </c>
    </row>
    <row r="9" ht="30" customHeight="1">
      <c r="A9" t="n">
        <v>4</v>
      </c>
      <c r="B9" s="7">
        <f>DATE(2026,3,2)+3</f>
        <v/>
      </c>
      <c r="C9" s="8" t="n">
        <v>30.8811</v>
      </c>
      <c r="D9" s="9" t="inlineStr">
        <is>
          <t>PRE</t>
        </is>
      </c>
      <c r="E9" s="8">
        <f>IF($D9="PRE",$C9,NA())</f>
        <v/>
      </c>
      <c r="F9" s="8">
        <f>IF($D9="POST",$C9,NA())</f>
        <v/>
      </c>
      <c r="G9">
        <f>NA()</f>
        <v/>
      </c>
      <c r="H9" s="14">
        <f>$C9-$C8</f>
        <v/>
      </c>
      <c r="J9" s="10" t="inlineStr">
        <is>
          <t>Anchor window (editable)</t>
        </is>
      </c>
      <c r="K9" s="11" t="inlineStr">
        <is>
          <t>k</t>
        </is>
      </c>
      <c r="L9" s="15" t="n">
        <v>7</v>
      </c>
      <c r="M9" s="13" t="inlineStr">
        <is>
          <t>How many of the last days before the change to average for the starting level. One week smooths out the weekday pattern.</t>
        </is>
      </c>
    </row>
    <row r="10" ht="30" customHeight="1">
      <c r="A10" t="n">
        <v>5</v>
      </c>
      <c r="B10" s="7">
        <f>DATE(2026,3,2)+4</f>
        <v/>
      </c>
      <c r="C10" s="8" t="n">
        <v>30.1273</v>
      </c>
      <c r="D10" s="9" t="inlineStr">
        <is>
          <t>PRE</t>
        </is>
      </c>
      <c r="E10" s="8">
        <f>IF($D10="PRE",$C10,NA())</f>
        <v/>
      </c>
      <c r="F10" s="8">
        <f>IF($D10="POST",$C10,NA())</f>
        <v/>
      </c>
      <c r="G10">
        <f>NA()</f>
        <v/>
      </c>
      <c r="H10" s="14">
        <f>$C10-$C9</f>
        <v/>
      </c>
      <c r="J10" s="10" t="inlineStr">
        <is>
          <t>Daily drift</t>
        </is>
      </c>
      <c r="K10" s="11" t="inlineStr">
        <is>
          <t>(y_last - y_first) / (n - 1)</t>
        </is>
      </c>
      <c r="L10" s="14">
        <f>($C$61-$C$6)/($L$6-1)</f>
        <v/>
      </c>
      <c r="M10" s="13" t="inlineStr">
        <is>
          <t>The pace the metric was already moving before anyone touched anything.</t>
        </is>
      </c>
    </row>
    <row r="11" ht="30" customHeight="1">
      <c r="A11" t="n">
        <v>6</v>
      </c>
      <c r="B11" s="7">
        <f>DATE(2026,3,2)+5</f>
        <v/>
      </c>
      <c r="C11" s="8" t="n">
        <v>29.7063</v>
      </c>
      <c r="D11" s="9" t="inlineStr">
        <is>
          <t>PRE</t>
        </is>
      </c>
      <c r="E11" s="8">
        <f>IF($D11="PRE",$C11,NA())</f>
        <v/>
      </c>
      <c r="F11" s="8">
        <f>IF($D11="POST",$C11,NA())</f>
        <v/>
      </c>
      <c r="G11">
        <f>NA()</f>
        <v/>
      </c>
      <c r="H11" s="14">
        <f>$C11-$C10</f>
        <v/>
      </c>
      <c r="J11" s="10" t="inlineStr">
        <is>
          <t>Level just before the change</t>
        </is>
      </c>
      <c r="K11" s="11" t="inlineStr">
        <is>
          <t>anchor</t>
        </is>
      </c>
      <c r="L11" s="14">
        <f>AVERAGE(OFFSET($C$61,1-$L$9,0,$L$9,1))</f>
        <v/>
      </c>
      <c r="M11" s="13" t="inlineStr">
        <is>
          <t>Where the metric actually was on the eve of the change, averaged over the anchor window so one odd day cannot set it.</t>
        </is>
      </c>
    </row>
    <row r="12" ht="30" customHeight="1">
      <c r="A12" t="n">
        <v>7</v>
      </c>
      <c r="B12" s="7">
        <f>DATE(2026,3,2)+6</f>
        <v/>
      </c>
      <c r="C12" s="8" t="n">
        <v>30.2571</v>
      </c>
      <c r="D12" s="9" t="inlineStr">
        <is>
          <t>PRE</t>
        </is>
      </c>
      <c r="E12" s="8">
        <f>IF($D12="PRE",$C12,NA())</f>
        <v/>
      </c>
      <c r="F12" s="8">
        <f>IF($D12="POST",$C12,NA())</f>
        <v/>
      </c>
      <c r="G12">
        <f>NA()</f>
        <v/>
      </c>
      <c r="H12" s="14">
        <f>$C12-$C11</f>
        <v/>
      </c>
      <c r="J12" s="10" t="inlineStr">
        <is>
          <t>Average projection</t>
        </is>
      </c>
      <c r="K12" s="11" t="inlineStr">
        <is>
          <t>mean(yhat)</t>
        </is>
      </c>
      <c r="L12" s="14">
        <f>$L$11+$L$10*(($L$9-1)/2+($L$8+1)/2)</f>
        <v/>
      </c>
      <c r="M12" s="13" t="inlineStr">
        <is>
          <t>The projected line averaged across the read window - what the days after get compared against.</t>
        </is>
      </c>
    </row>
    <row r="13" ht="30" customHeight="1">
      <c r="A13" t="n">
        <v>8</v>
      </c>
      <c r="B13" s="7">
        <f>DATE(2026,3,2)+7</f>
        <v/>
      </c>
      <c r="C13" s="8" t="n">
        <v>32.275</v>
      </c>
      <c r="D13" s="9" t="inlineStr">
        <is>
          <t>PRE</t>
        </is>
      </c>
      <c r="E13" s="8">
        <f>IF($D13="PRE",$C13,NA())</f>
        <v/>
      </c>
      <c r="F13" s="8">
        <f>IF($D13="POST",$C13,NA())</f>
        <v/>
      </c>
      <c r="G13">
        <f>NA()</f>
        <v/>
      </c>
      <c r="H13" s="14">
        <f>$C13-$C12</f>
        <v/>
      </c>
      <c r="J13" s="10" t="inlineStr">
        <is>
          <t>Average actual</t>
        </is>
      </c>
      <c r="K13" s="11" t="inlineStr">
        <is>
          <t>mean(y)</t>
        </is>
      </c>
      <c r="L13" s="14">
        <f>AVERAGE(OFFSET($C$62,0,0,$L$8,1))</f>
        <v/>
      </c>
      <c r="M13" s="13" t="inlineStr">
        <is>
          <t>What actually happened across the same days.</t>
        </is>
      </c>
    </row>
    <row r="14" ht="30" customHeight="1">
      <c r="A14" t="n">
        <v>9</v>
      </c>
      <c r="B14" s="7">
        <f>DATE(2026,3,2)+8</f>
        <v/>
      </c>
      <c r="C14" s="8" t="n">
        <v>32.8051</v>
      </c>
      <c r="D14" s="9" t="inlineStr">
        <is>
          <t>PRE</t>
        </is>
      </c>
      <c r="E14" s="8">
        <f>IF($D14="PRE",$C14,NA())</f>
        <v/>
      </c>
      <c r="F14" s="8">
        <f>IF($D14="POST",$C14,NA())</f>
        <v/>
      </c>
      <c r="G14">
        <f>NA()</f>
        <v/>
      </c>
      <c r="H14" s="14">
        <f>$C14-$C13</f>
        <v/>
      </c>
      <c r="J14" s="3" t="inlineStr">
        <is>
          <t>EFFECT</t>
        </is>
      </c>
      <c r="K14" s="11" t="inlineStr">
        <is>
          <t>delta = mean(y) - mean(yhat)</t>
        </is>
      </c>
      <c r="L14" s="16">
        <f>$L$13-$L$12</f>
        <v/>
      </c>
      <c r="M14" s="13" t="inlineStr">
        <is>
          <t>The answer. Negative means the metric came in below where it was heading - for a cost, that is good.</t>
        </is>
      </c>
    </row>
    <row r="15" ht="30" customHeight="1">
      <c r="A15" t="n">
        <v>10</v>
      </c>
      <c r="B15" s="7">
        <f>DATE(2026,3,2)+9</f>
        <v/>
      </c>
      <c r="C15" s="8" t="n">
        <v>32.5017</v>
      </c>
      <c r="D15" s="9" t="inlineStr">
        <is>
          <t>PRE</t>
        </is>
      </c>
      <c r="E15" s="8">
        <f>IF($D15="PRE",$C15,NA())</f>
        <v/>
      </c>
      <c r="F15" s="8">
        <f>IF($D15="POST",$C15,NA())</f>
        <v/>
      </c>
      <c r="G15">
        <f>NA()</f>
        <v/>
      </c>
      <c r="H15" s="14">
        <f>$C15-$C14</f>
        <v/>
      </c>
      <c r="J15" s="10" t="inlineStr">
        <is>
          <t>Day-to-day step size</t>
        </is>
      </c>
      <c r="K15" s="11" t="inlineStr">
        <is>
          <t>s</t>
        </is>
      </c>
      <c r="L15" s="14">
        <f>STDEV($H$7:$H$61)</f>
        <v/>
      </c>
      <c r="M15" s="13" t="inlineStr">
        <is>
          <t>How much the metric moves from one day to the next. Wider swings, wider range.</t>
        </is>
      </c>
    </row>
    <row r="16" ht="30" customHeight="1">
      <c r="A16" t="n">
        <v>11</v>
      </c>
      <c r="B16" s="7">
        <f>DATE(2026,3,2)+10</f>
        <v/>
      </c>
      <c r="C16" s="8" t="n">
        <v>29.0844</v>
      </c>
      <c r="D16" s="9" t="inlineStr">
        <is>
          <t>PRE</t>
        </is>
      </c>
      <c r="E16" s="8">
        <f>IF($D16="PRE",$C16,NA())</f>
        <v/>
      </c>
      <c r="F16" s="8">
        <f>IF($D16="POST",$C16,NA())</f>
        <v/>
      </c>
      <c r="G16">
        <f>NA()</f>
        <v/>
      </c>
      <c r="H16" s="14">
        <f>$C16-$C15</f>
        <v/>
      </c>
      <c r="J16" s="10" t="inlineStr">
        <is>
          <t>Uncertainty of the effect</t>
        </is>
      </c>
      <c r="K16" s="11" t="inlineStr">
        <is>
          <t>se = s * sqrt((h+1)(2h+1)/(6h))</t>
        </is>
      </c>
      <c r="L16" s="14">
        <f>$L$15*SQRT(($L$8+1)*(2*$L$8+1)/(6*$L$8))</f>
        <v/>
      </c>
      <c r="M16" s="13" t="inlineStr">
        <is>
          <t>The projection wanders further the longer it runs, so the uncertainty grows with the read window rather than shrinking.</t>
        </is>
      </c>
    </row>
    <row r="17" ht="30" customHeight="1">
      <c r="A17" t="n">
        <v>12</v>
      </c>
      <c r="B17" s="7">
        <f>DATE(2026,3,2)+11</f>
        <v/>
      </c>
      <c r="C17" s="8" t="n">
        <v>28.0608</v>
      </c>
      <c r="D17" s="9" t="inlineStr">
        <is>
          <t>PRE</t>
        </is>
      </c>
      <c r="E17" s="8">
        <f>IF($D17="PRE",$C17,NA())</f>
        <v/>
      </c>
      <c r="F17" s="8">
        <f>IF($D17="POST",$C17,NA())</f>
        <v/>
      </c>
      <c r="G17">
        <f>NA()</f>
        <v/>
      </c>
      <c r="H17" s="14">
        <f>$C17-$C16</f>
        <v/>
      </c>
      <c r="J17" s="10" t="inlineStr">
        <is>
          <t>Range, low end</t>
        </is>
      </c>
      <c r="K17" s="11" t="inlineStr">
        <is>
          <t>delta - 1.96*se</t>
        </is>
      </c>
      <c r="L17" s="16">
        <f>$L$14-1.96*$L$16</f>
        <v/>
      </c>
      <c r="M17" s="13" t="inlineStr">
        <is>
          <t>The 95% range. If it spans zero, this data cannot rule out that the change did nothing.</t>
        </is>
      </c>
    </row>
    <row r="18" ht="30" customHeight="1">
      <c r="A18" t="n">
        <v>13</v>
      </c>
      <c r="B18" s="7">
        <f>DATE(2026,3,2)+12</f>
        <v/>
      </c>
      <c r="C18" s="8" t="n">
        <v>28.7111</v>
      </c>
      <c r="D18" s="9" t="inlineStr">
        <is>
          <t>PRE</t>
        </is>
      </c>
      <c r="E18" s="8">
        <f>IF($D18="PRE",$C18,NA())</f>
        <v/>
      </c>
      <c r="F18" s="8">
        <f>IF($D18="POST",$C18,NA())</f>
        <v/>
      </c>
      <c r="G18">
        <f>NA()</f>
        <v/>
      </c>
      <c r="H18" s="14">
        <f>$C18-$C17</f>
        <v/>
      </c>
      <c r="J18" s="10" t="inlineStr">
        <is>
          <t>Range, high end</t>
        </is>
      </c>
      <c r="K18" s="11" t="inlineStr">
        <is>
          <t>delta + 1.96*se</t>
        </is>
      </c>
      <c r="L18" s="16">
        <f>$L$14+1.96*$L$16</f>
        <v/>
      </c>
      <c r="M18" s="13" t="inlineStr"/>
    </row>
    <row r="19" ht="30" customHeight="1">
      <c r="A19" t="n">
        <v>14</v>
      </c>
      <c r="B19" s="7">
        <f>DATE(2026,3,2)+13</f>
        <v/>
      </c>
      <c r="C19" s="8" t="n">
        <v>29.591</v>
      </c>
      <c r="D19" s="9" t="inlineStr">
        <is>
          <t>PRE</t>
        </is>
      </c>
      <c r="E19" s="8">
        <f>IF($D19="PRE",$C19,NA())</f>
        <v/>
      </c>
      <c r="F19" s="8">
        <f>IF($D19="POST",$C19,NA())</f>
        <v/>
      </c>
      <c r="G19">
        <f>NA()</f>
        <v/>
      </c>
      <c r="H19" s="14">
        <f>$C19-$C18</f>
        <v/>
      </c>
      <c r="J19" s="10" t="inlineStr">
        <is>
          <t>Does the range exclude zero?</t>
        </is>
      </c>
      <c r="K19" s="11" t="inlineStr"/>
      <c r="L19" s="17">
        <f>IF(OR($L$17&gt;0,$L$18&lt;0),"YES","NO - cannot rule out no effect")</f>
        <v/>
      </c>
      <c r="M19" s="13" t="inlineStr">
        <is>
          <t>The honest headline. NO is a real answer, not a failure.</t>
        </is>
      </c>
    </row>
    <row r="20" ht="30" customHeight="1">
      <c r="A20" t="n">
        <v>15</v>
      </c>
      <c r="B20" s="7">
        <f>DATE(2026,3,2)+14</f>
        <v/>
      </c>
      <c r="C20" s="8" t="n">
        <v>32.5123</v>
      </c>
      <c r="D20" s="9" t="inlineStr">
        <is>
          <t>PRE</t>
        </is>
      </c>
      <c r="E20" s="8">
        <f>IF($D20="PRE",$C20,NA())</f>
        <v/>
      </c>
      <c r="F20" s="8">
        <f>IF($D20="POST",$C20,NA())</f>
        <v/>
      </c>
      <c r="G20">
        <f>NA()</f>
        <v/>
      </c>
      <c r="H20" s="14">
        <f>$C20-$C19</f>
        <v/>
      </c>
      <c r="J20" s="10" t="inlineStr"/>
      <c r="K20" s="11" t="inlineStr"/>
      <c r="L20" s="12" t="inlineStr"/>
      <c r="M20" s="13" t="inlineStr"/>
    </row>
    <row r="21" ht="30" customHeight="1">
      <c r="A21" t="n">
        <v>16</v>
      </c>
      <c r="B21" s="7">
        <f>DATE(2026,3,2)+15</f>
        <v/>
      </c>
      <c r="C21" s="8" t="n">
        <v>32.1229</v>
      </c>
      <c r="D21" s="9" t="inlineStr">
        <is>
          <t>PRE</t>
        </is>
      </c>
      <c r="E21" s="8">
        <f>IF($D21="PRE",$C21,NA())</f>
        <v/>
      </c>
      <c r="F21" s="8">
        <f>IF($D21="POST",$C21,NA())</f>
        <v/>
      </c>
      <c r="G21">
        <f>NA()</f>
        <v/>
      </c>
      <c r="H21" s="14">
        <f>$C21-$C20</f>
        <v/>
      </c>
      <c r="J21" s="10" t="inlineStr">
        <is>
          <t>For contrast: before/after average</t>
        </is>
      </c>
      <c r="K21" s="11" t="inlineStr">
        <is>
          <t>mean(after) - mean(before)</t>
        </is>
      </c>
      <c r="L21" s="14">
        <f>AVERAGE(OFFSET($C$62,0,0,$L$7,1))-AVERAGE($C$6:$C$61)</f>
        <v/>
      </c>
      <c r="M21" s="13" t="inlineStr">
        <is>
          <t>The comparison everyone runs. On this account it points the other way.</t>
        </is>
      </c>
    </row>
    <row r="22">
      <c r="A22" t="n">
        <v>17</v>
      </c>
      <c r="B22" s="7">
        <f>DATE(2026,3,2)+16</f>
        <v/>
      </c>
      <c r="C22" s="8" t="n">
        <v>30.8472</v>
      </c>
      <c r="D22" s="9" t="inlineStr">
        <is>
          <t>PRE</t>
        </is>
      </c>
      <c r="E22" s="8">
        <f>IF($D22="PRE",$C22,NA())</f>
        <v/>
      </c>
      <c r="F22" s="8">
        <f>IF($D22="POST",$C22,NA())</f>
        <v/>
      </c>
      <c r="G22">
        <f>NA()</f>
        <v/>
      </c>
      <c r="H22" s="14">
        <f>$C22-$C21</f>
        <v/>
      </c>
    </row>
    <row r="23">
      <c r="A23" t="n">
        <v>18</v>
      </c>
      <c r="B23" s="7">
        <f>DATE(2026,3,2)+17</f>
        <v/>
      </c>
      <c r="C23" s="8" t="n">
        <v>29.4652</v>
      </c>
      <c r="D23" s="9" t="inlineStr">
        <is>
          <t>PRE</t>
        </is>
      </c>
      <c r="E23" s="8">
        <f>IF($D23="PRE",$C23,NA())</f>
        <v/>
      </c>
      <c r="F23" s="8">
        <f>IF($D23="POST",$C23,NA())</f>
        <v/>
      </c>
      <c r="G23">
        <f>NA()</f>
        <v/>
      </c>
      <c r="H23" s="14">
        <f>$C23-$C22</f>
        <v/>
      </c>
    </row>
    <row r="24">
      <c r="A24" t="n">
        <v>19</v>
      </c>
      <c r="B24" s="7">
        <f>DATE(2026,3,2)+18</f>
        <v/>
      </c>
      <c r="C24" s="8" t="n">
        <v>28.608</v>
      </c>
      <c r="D24" s="9" t="inlineStr">
        <is>
          <t>PRE</t>
        </is>
      </c>
      <c r="E24" s="8">
        <f>IF($D24="PRE",$C24,NA())</f>
        <v/>
      </c>
      <c r="F24" s="8">
        <f>IF($D24="POST",$C24,NA())</f>
        <v/>
      </c>
      <c r="G24">
        <f>NA()</f>
        <v/>
      </c>
      <c r="H24" s="14">
        <f>$C24-$C23</f>
        <v/>
      </c>
    </row>
    <row r="25">
      <c r="A25" t="n">
        <v>20</v>
      </c>
      <c r="B25" s="7">
        <f>DATE(2026,3,2)+19</f>
        <v/>
      </c>
      <c r="C25" s="8" t="n">
        <v>30.0228</v>
      </c>
      <c r="D25" s="9" t="inlineStr">
        <is>
          <t>PRE</t>
        </is>
      </c>
      <c r="E25" s="8">
        <f>IF($D25="PRE",$C25,NA())</f>
        <v/>
      </c>
      <c r="F25" s="8">
        <f>IF($D25="POST",$C25,NA())</f>
        <v/>
      </c>
      <c r="G25">
        <f>NA()</f>
        <v/>
      </c>
      <c r="H25" s="14">
        <f>$C25-$C24</f>
        <v/>
      </c>
    </row>
    <row r="26">
      <c r="A26" t="n">
        <v>21</v>
      </c>
      <c r="B26" s="7">
        <f>DATE(2026,3,2)+20</f>
        <v/>
      </c>
      <c r="C26" s="8" t="n">
        <v>32.4716</v>
      </c>
      <c r="D26" s="9" t="inlineStr">
        <is>
          <t>PRE</t>
        </is>
      </c>
      <c r="E26" s="8">
        <f>IF($D26="PRE",$C26,NA())</f>
        <v/>
      </c>
      <c r="F26" s="8">
        <f>IF($D26="POST",$C26,NA())</f>
        <v/>
      </c>
      <c r="G26">
        <f>NA()</f>
        <v/>
      </c>
      <c r="H26" s="14">
        <f>$C26-$C25</f>
        <v/>
      </c>
    </row>
    <row r="27">
      <c r="A27" t="n">
        <v>22</v>
      </c>
      <c r="B27" s="7">
        <f>DATE(2026,3,2)+21</f>
        <v/>
      </c>
      <c r="C27" s="8" t="n">
        <v>34.6458</v>
      </c>
      <c r="D27" s="9" t="inlineStr">
        <is>
          <t>PRE</t>
        </is>
      </c>
      <c r="E27" s="8">
        <f>IF($D27="PRE",$C27,NA())</f>
        <v/>
      </c>
      <c r="F27" s="8">
        <f>IF($D27="POST",$C27,NA())</f>
        <v/>
      </c>
      <c r="G27">
        <f>NA()</f>
        <v/>
      </c>
      <c r="H27" s="14">
        <f>$C27-$C26</f>
        <v/>
      </c>
    </row>
    <row r="28">
      <c r="A28" t="n">
        <v>23</v>
      </c>
      <c r="B28" s="7">
        <f>DATE(2026,3,2)+22</f>
        <v/>
      </c>
      <c r="C28" s="8" t="n">
        <v>32.284</v>
      </c>
      <c r="D28" s="9" t="inlineStr">
        <is>
          <t>PRE</t>
        </is>
      </c>
      <c r="E28" s="8">
        <f>IF($D28="PRE",$C28,NA())</f>
        <v/>
      </c>
      <c r="F28" s="8">
        <f>IF($D28="POST",$C28,NA())</f>
        <v/>
      </c>
      <c r="G28">
        <f>NA()</f>
        <v/>
      </c>
      <c r="H28" s="14">
        <f>$C28-$C27</f>
        <v/>
      </c>
    </row>
    <row r="29">
      <c r="A29" t="n">
        <v>24</v>
      </c>
      <c r="B29" s="7">
        <f>DATE(2026,3,2)+23</f>
        <v/>
      </c>
      <c r="C29" s="8" t="n">
        <v>30.1089</v>
      </c>
      <c r="D29" s="9" t="inlineStr">
        <is>
          <t>PRE</t>
        </is>
      </c>
      <c r="E29" s="8">
        <f>IF($D29="PRE",$C29,NA())</f>
        <v/>
      </c>
      <c r="F29" s="8">
        <f>IF($D29="POST",$C29,NA())</f>
        <v/>
      </c>
      <c r="G29">
        <f>NA()</f>
        <v/>
      </c>
      <c r="H29" s="14">
        <f>$C29-$C28</f>
        <v/>
      </c>
    </row>
    <row r="30">
      <c r="A30" t="n">
        <v>25</v>
      </c>
      <c r="B30" s="7">
        <f>DATE(2026,3,2)+24</f>
        <v/>
      </c>
      <c r="C30" s="8" t="n">
        <v>29.3957</v>
      </c>
      <c r="D30" s="9" t="inlineStr">
        <is>
          <t>PRE</t>
        </is>
      </c>
      <c r="E30" s="8">
        <f>IF($D30="PRE",$C30,NA())</f>
        <v/>
      </c>
      <c r="F30" s="8">
        <f>IF($D30="POST",$C30,NA())</f>
        <v/>
      </c>
      <c r="G30">
        <f>NA()</f>
        <v/>
      </c>
      <c r="H30" s="14">
        <f>$C30-$C29</f>
        <v/>
      </c>
    </row>
    <row r="31">
      <c r="A31" t="n">
        <v>26</v>
      </c>
      <c r="B31" s="7">
        <f>DATE(2026,3,2)+25</f>
        <v/>
      </c>
      <c r="C31" s="8" t="n">
        <v>27.2991</v>
      </c>
      <c r="D31" s="9" t="inlineStr">
        <is>
          <t>PRE</t>
        </is>
      </c>
      <c r="E31" s="8">
        <f>IF($D31="PRE",$C31,NA())</f>
        <v/>
      </c>
      <c r="F31" s="8">
        <f>IF($D31="POST",$C31,NA())</f>
        <v/>
      </c>
      <c r="G31">
        <f>NA()</f>
        <v/>
      </c>
      <c r="H31" s="14">
        <f>$C31-$C30</f>
        <v/>
      </c>
    </row>
    <row r="32">
      <c r="A32" t="n">
        <v>27</v>
      </c>
      <c r="B32" s="7">
        <f>DATE(2026,3,2)+26</f>
        <v/>
      </c>
      <c r="C32" s="8" t="n">
        <v>29.2484</v>
      </c>
      <c r="D32" s="9" t="inlineStr">
        <is>
          <t>PRE</t>
        </is>
      </c>
      <c r="E32" s="8">
        <f>IF($D32="PRE",$C32,NA())</f>
        <v/>
      </c>
      <c r="F32" s="8">
        <f>IF($D32="POST",$C32,NA())</f>
        <v/>
      </c>
      <c r="G32">
        <f>NA()</f>
        <v/>
      </c>
      <c r="H32" s="14">
        <f>$C32-$C31</f>
        <v/>
      </c>
    </row>
    <row r="33">
      <c r="A33" t="n">
        <v>28</v>
      </c>
      <c r="B33" s="7">
        <f>DATE(2026,3,2)+27</f>
        <v/>
      </c>
      <c r="C33" s="8" t="n">
        <v>31.1592</v>
      </c>
      <c r="D33" s="9" t="inlineStr">
        <is>
          <t>PRE</t>
        </is>
      </c>
      <c r="E33" s="8">
        <f>IF($D33="PRE",$C33,NA())</f>
        <v/>
      </c>
      <c r="F33" s="8">
        <f>IF($D33="POST",$C33,NA())</f>
        <v/>
      </c>
      <c r="G33">
        <f>NA()</f>
        <v/>
      </c>
      <c r="H33" s="14">
        <f>$C33-$C32</f>
        <v/>
      </c>
    </row>
    <row r="34">
      <c r="A34" t="n">
        <v>29</v>
      </c>
      <c r="B34" s="7">
        <f>DATE(2026,3,2)+28</f>
        <v/>
      </c>
      <c r="C34" s="8" t="n">
        <v>32.8664</v>
      </c>
      <c r="D34" s="9" t="inlineStr">
        <is>
          <t>PRE</t>
        </is>
      </c>
      <c r="E34" s="8">
        <f>IF($D34="PRE",$C34,NA())</f>
        <v/>
      </c>
      <c r="F34" s="8">
        <f>IF($D34="POST",$C34,NA())</f>
        <v/>
      </c>
      <c r="G34">
        <f>NA()</f>
        <v/>
      </c>
      <c r="H34" s="14">
        <f>$C34-$C33</f>
        <v/>
      </c>
    </row>
    <row r="35">
      <c r="A35" t="n">
        <v>30</v>
      </c>
      <c r="B35" s="7">
        <f>DATE(2026,3,2)+29</f>
        <v/>
      </c>
      <c r="C35" s="8" t="n">
        <v>33.7973</v>
      </c>
      <c r="D35" s="9" t="inlineStr">
        <is>
          <t>PRE</t>
        </is>
      </c>
      <c r="E35" s="8">
        <f>IF($D35="PRE",$C35,NA())</f>
        <v/>
      </c>
      <c r="F35" s="8">
        <f>IF($D35="POST",$C35,NA())</f>
        <v/>
      </c>
      <c r="G35">
        <f>NA()</f>
        <v/>
      </c>
      <c r="H35" s="14">
        <f>$C35-$C34</f>
        <v/>
      </c>
    </row>
    <row r="36">
      <c r="A36" t="n">
        <v>31</v>
      </c>
      <c r="B36" s="7">
        <f>DATE(2026,3,2)+30</f>
        <v/>
      </c>
      <c r="C36" s="8" t="n">
        <v>30.7035</v>
      </c>
      <c r="D36" s="9" t="inlineStr">
        <is>
          <t>PRE</t>
        </is>
      </c>
      <c r="E36" s="8">
        <f>IF($D36="PRE",$C36,NA())</f>
        <v/>
      </c>
      <c r="F36" s="8">
        <f>IF($D36="POST",$C36,NA())</f>
        <v/>
      </c>
      <c r="G36">
        <f>NA()</f>
        <v/>
      </c>
      <c r="H36" s="14">
        <f>$C36-$C35</f>
        <v/>
      </c>
    </row>
    <row r="37">
      <c r="A37" t="n">
        <v>32</v>
      </c>
      <c r="B37" s="7">
        <f>DATE(2026,3,2)+31</f>
        <v/>
      </c>
      <c r="C37" s="8" t="n">
        <v>28.9052</v>
      </c>
      <c r="D37" s="9" t="inlineStr">
        <is>
          <t>PRE</t>
        </is>
      </c>
      <c r="E37" s="8">
        <f>IF($D37="PRE",$C37,NA())</f>
        <v/>
      </c>
      <c r="F37" s="8">
        <f>IF($D37="POST",$C37,NA())</f>
        <v/>
      </c>
      <c r="G37">
        <f>NA()</f>
        <v/>
      </c>
      <c r="H37" s="14">
        <f>$C37-$C36</f>
        <v/>
      </c>
    </row>
    <row r="38">
      <c r="A38" t="n">
        <v>33</v>
      </c>
      <c r="B38" s="7">
        <f>DATE(2026,3,2)+32</f>
        <v/>
      </c>
      <c r="C38" s="8" t="n">
        <v>29.839</v>
      </c>
      <c r="D38" s="9" t="inlineStr">
        <is>
          <t>PRE</t>
        </is>
      </c>
      <c r="E38" s="8">
        <f>IF($D38="PRE",$C38,NA())</f>
        <v/>
      </c>
      <c r="F38" s="8">
        <f>IF($D38="POST",$C38,NA())</f>
        <v/>
      </c>
      <c r="G38">
        <f>NA()</f>
        <v/>
      </c>
      <c r="H38" s="14">
        <f>$C38-$C37</f>
        <v/>
      </c>
    </row>
    <row r="39">
      <c r="A39" t="n">
        <v>34</v>
      </c>
      <c r="B39" s="7">
        <f>DATE(2026,3,2)+33</f>
        <v/>
      </c>
      <c r="C39" s="8" t="n">
        <v>31.8328</v>
      </c>
      <c r="D39" s="9" t="inlineStr">
        <is>
          <t>PRE</t>
        </is>
      </c>
      <c r="E39" s="8">
        <f>IF($D39="PRE",$C39,NA())</f>
        <v/>
      </c>
      <c r="F39" s="8">
        <f>IF($D39="POST",$C39,NA())</f>
        <v/>
      </c>
      <c r="G39">
        <f>NA()</f>
        <v/>
      </c>
      <c r="H39" s="14">
        <f>$C39-$C38</f>
        <v/>
      </c>
    </row>
    <row r="40">
      <c r="A40" t="n">
        <v>35</v>
      </c>
      <c r="B40" s="7">
        <f>DATE(2026,3,2)+34</f>
        <v/>
      </c>
      <c r="C40" s="8" t="n">
        <v>33.0344</v>
      </c>
      <c r="D40" s="9" t="inlineStr">
        <is>
          <t>PRE</t>
        </is>
      </c>
      <c r="E40" s="8">
        <f>IF($D40="PRE",$C40,NA())</f>
        <v/>
      </c>
      <c r="F40" s="8">
        <f>IF($D40="POST",$C40,NA())</f>
        <v/>
      </c>
      <c r="G40">
        <f>NA()</f>
        <v/>
      </c>
      <c r="H40" s="14">
        <f>$C40-$C39</f>
        <v/>
      </c>
    </row>
    <row r="41">
      <c r="A41" t="n">
        <v>36</v>
      </c>
      <c r="B41" s="7">
        <f>DATE(2026,3,2)+35</f>
        <v/>
      </c>
      <c r="C41" s="8" t="n">
        <v>36.4438</v>
      </c>
      <c r="D41" s="9" t="inlineStr">
        <is>
          <t>PRE</t>
        </is>
      </c>
      <c r="E41" s="8">
        <f>IF($D41="PRE",$C41,NA())</f>
        <v/>
      </c>
      <c r="F41" s="8">
        <f>IF($D41="POST",$C41,NA())</f>
        <v/>
      </c>
      <c r="G41">
        <f>NA()</f>
        <v/>
      </c>
      <c r="H41" s="14">
        <f>$C41-$C40</f>
        <v/>
      </c>
    </row>
    <row r="42">
      <c r="A42" t="n">
        <v>37</v>
      </c>
      <c r="B42" s="7">
        <f>DATE(2026,3,2)+36</f>
        <v/>
      </c>
      <c r="C42" s="8" t="n">
        <v>35.2738</v>
      </c>
      <c r="D42" s="9" t="inlineStr">
        <is>
          <t>PRE</t>
        </is>
      </c>
      <c r="E42" s="8">
        <f>IF($D42="PRE",$C42,NA())</f>
        <v/>
      </c>
      <c r="F42" s="8">
        <f>IF($D42="POST",$C42,NA())</f>
        <v/>
      </c>
      <c r="G42">
        <f>NA()</f>
        <v/>
      </c>
      <c r="H42" s="14">
        <f>$C42-$C41</f>
        <v/>
      </c>
    </row>
    <row r="43">
      <c r="A43" t="n">
        <v>38</v>
      </c>
      <c r="B43" s="7">
        <f>DATE(2026,3,2)+37</f>
        <v/>
      </c>
      <c r="C43" s="8" t="n">
        <v>33.9811</v>
      </c>
      <c r="D43" s="9" t="inlineStr">
        <is>
          <t>PRE</t>
        </is>
      </c>
      <c r="E43" s="8">
        <f>IF($D43="PRE",$C43,NA())</f>
        <v/>
      </c>
      <c r="F43" s="8">
        <f>IF($D43="POST",$C43,NA())</f>
        <v/>
      </c>
      <c r="G43">
        <f>NA()</f>
        <v/>
      </c>
      <c r="H43" s="14">
        <f>$C43-$C42</f>
        <v/>
      </c>
    </row>
    <row r="44">
      <c r="A44" t="n">
        <v>39</v>
      </c>
      <c r="B44" s="7">
        <f>DATE(2026,3,2)+38</f>
        <v/>
      </c>
      <c r="C44" s="8" t="n">
        <v>31.8372</v>
      </c>
      <c r="D44" s="9" t="inlineStr">
        <is>
          <t>PRE</t>
        </is>
      </c>
      <c r="E44" s="8">
        <f>IF($D44="PRE",$C44,NA())</f>
        <v/>
      </c>
      <c r="F44" s="8">
        <f>IF($D44="POST",$C44,NA())</f>
        <v/>
      </c>
      <c r="G44">
        <f>NA()</f>
        <v/>
      </c>
      <c r="H44" s="14">
        <f>$C44-$C43</f>
        <v/>
      </c>
      <c r="J44" s="5" t="inlineStr">
        <is>
          <t>How to read this - three things to try</t>
        </is>
      </c>
    </row>
    <row r="45" ht="44" customHeight="1">
      <c r="A45" t="n">
        <v>40</v>
      </c>
      <c r="B45" s="7">
        <f>DATE(2026,3,2)+39</f>
        <v/>
      </c>
      <c r="C45" s="8" t="n">
        <v>31.1541</v>
      </c>
      <c r="D45" s="9" t="inlineStr">
        <is>
          <t>PRE</t>
        </is>
      </c>
      <c r="E45" s="8">
        <f>IF($D45="PRE",$C45,NA())</f>
        <v/>
      </c>
      <c r="F45" s="8">
        <f>IF($D45="POST",$C45,NA())</f>
        <v/>
      </c>
      <c r="G45">
        <f>NA()</f>
        <v/>
      </c>
      <c r="H45" s="14">
        <f>$C45-$C44</f>
        <v/>
      </c>
      <c r="J45" s="3" t="inlineStr">
        <is>
          <t>Widen the read window.</t>
        </is>
      </c>
      <c r="K45" s="18" t="inlineStr">
        <is>
          <t>Put 14 in L8. The effect barely moves but the range widens by about half, because the projection wanders further the longer it runs. That is the whole argument for reading days rather than weeks.</t>
        </is>
      </c>
    </row>
    <row r="46" ht="44" customHeight="1">
      <c r="A46" t="n">
        <v>41</v>
      </c>
      <c r="B46" s="7">
        <f>DATE(2026,3,2)+40</f>
        <v/>
      </c>
      <c r="C46" s="8" t="n">
        <v>31.8749</v>
      </c>
      <c r="D46" s="9" t="inlineStr">
        <is>
          <t>PRE</t>
        </is>
      </c>
      <c r="E46" s="8">
        <f>IF($D46="PRE",$C46,NA())</f>
        <v/>
      </c>
      <c r="F46" s="8">
        <f>IF($D46="POST",$C46,NA())</f>
        <v/>
      </c>
      <c r="G46">
        <f>NA()</f>
        <v/>
      </c>
      <c r="H46" s="14">
        <f>$C46-$C45</f>
        <v/>
      </c>
      <c r="J46" s="3" t="inlineStr">
        <is>
          <t>Shorten the anchor.</t>
        </is>
      </c>
      <c r="K46" s="18" t="inlineStr">
        <is>
          <t>Put 3 in L9. The starting level now leans on three days instead of seven, so one noisy day near the change date drags the whole answer.</t>
        </is>
      </c>
    </row>
    <row r="47" ht="44" customHeight="1">
      <c r="A47" t="n">
        <v>42</v>
      </c>
      <c r="B47" s="7">
        <f>DATE(2026,3,2)+41</f>
        <v/>
      </c>
      <c r="C47" s="8" t="n">
        <v>33.5089</v>
      </c>
      <c r="D47" s="9" t="inlineStr">
        <is>
          <t>PRE</t>
        </is>
      </c>
      <c r="E47" s="8">
        <f>IF($D47="PRE",$C47,NA())</f>
        <v/>
      </c>
      <c r="F47" s="8">
        <f>IF($D47="POST",$C47,NA())</f>
        <v/>
      </c>
      <c r="G47">
        <f>NA()</f>
        <v/>
      </c>
      <c r="H47" s="14">
        <f>$C47-$C46</f>
        <v/>
      </c>
      <c r="J47" s="3" t="inlineStr">
        <is>
          <t>Break the drift.</t>
        </is>
      </c>
      <c r="K47" s="18" t="inlineStr">
        <is>
          <t>Change one of the early Cost/lead values in column C to something extreme. The drift is measured from the first and last day before the change, so a single bad day at either end moves the entire projection - which is exactly why the full model in the notebook does not estimate it this way.</t>
        </is>
      </c>
    </row>
    <row r="48">
      <c r="A48" t="n">
        <v>43</v>
      </c>
      <c r="B48" s="7">
        <f>DATE(2026,3,2)+42</f>
        <v/>
      </c>
      <c r="C48" s="8" t="n">
        <v>34.9396</v>
      </c>
      <c r="D48" s="9" t="inlineStr">
        <is>
          <t>PRE</t>
        </is>
      </c>
      <c r="E48" s="8">
        <f>IF($D48="PRE",$C48,NA())</f>
        <v/>
      </c>
      <c r="F48" s="8">
        <f>IF($D48="POST",$C48,NA())</f>
        <v/>
      </c>
      <c r="G48">
        <f>NA()</f>
        <v/>
      </c>
      <c r="H48" s="14">
        <f>$C48-$C47</f>
        <v/>
      </c>
    </row>
    <row r="49">
      <c r="A49" t="n">
        <v>44</v>
      </c>
      <c r="B49" s="7">
        <f>DATE(2026,3,2)+43</f>
        <v/>
      </c>
      <c r="C49" s="8" t="n">
        <v>34.9292</v>
      </c>
      <c r="D49" s="9" t="inlineStr">
        <is>
          <t>PRE</t>
        </is>
      </c>
      <c r="E49" s="8">
        <f>IF($D49="PRE",$C49,NA())</f>
        <v/>
      </c>
      <c r="F49" s="8">
        <f>IF($D49="POST",$C49,NA())</f>
        <v/>
      </c>
      <c r="G49">
        <f>NA()</f>
        <v/>
      </c>
      <c r="H49" s="14">
        <f>$C49-$C48</f>
        <v/>
      </c>
      <c r="J49" s="2" t="inlineStr">
        <is>
          <t>This sheet is the simplified version. The post's headline numbers come from the full time-series model in the notebook, which handles the weekly pattern and the correlated daily errors that this sheet cannot.</t>
        </is>
      </c>
    </row>
    <row r="50">
      <c r="A50" t="n">
        <v>45</v>
      </c>
      <c r="B50" s="7">
        <f>DATE(2026,3,2)+44</f>
        <v/>
      </c>
      <c r="C50" s="8" t="n">
        <v>33.5872</v>
      </c>
      <c r="D50" s="9" t="inlineStr">
        <is>
          <t>PRE</t>
        </is>
      </c>
      <c r="E50" s="8">
        <f>IF($D50="PRE",$C50,NA())</f>
        <v/>
      </c>
      <c r="F50" s="8">
        <f>IF($D50="POST",$C50,NA())</f>
        <v/>
      </c>
      <c r="G50">
        <f>NA()</f>
        <v/>
      </c>
      <c r="H50" s="14">
        <f>$C50-$C49</f>
        <v/>
      </c>
    </row>
    <row r="51">
      <c r="A51" t="n">
        <v>46</v>
      </c>
      <c r="B51" s="7">
        <f>DATE(2026,3,2)+45</f>
        <v/>
      </c>
      <c r="C51" s="8" t="n">
        <v>31.6494</v>
      </c>
      <c r="D51" s="9" t="inlineStr">
        <is>
          <t>PRE</t>
        </is>
      </c>
      <c r="E51" s="8">
        <f>IF($D51="PRE",$C51,NA())</f>
        <v/>
      </c>
      <c r="F51" s="8">
        <f>IF($D51="POST",$C51,NA())</f>
        <v/>
      </c>
      <c r="G51">
        <f>NA()</f>
        <v/>
      </c>
      <c r="H51" s="14">
        <f>$C51-$C50</f>
        <v/>
      </c>
    </row>
    <row r="52">
      <c r="A52" t="n">
        <v>47</v>
      </c>
      <c r="B52" s="7">
        <f>DATE(2026,3,2)+46</f>
        <v/>
      </c>
      <c r="C52" s="8" t="n">
        <v>29.5456</v>
      </c>
      <c r="D52" s="9" t="inlineStr">
        <is>
          <t>PRE</t>
        </is>
      </c>
      <c r="E52" s="8">
        <f>IF($D52="PRE",$C52,NA())</f>
        <v/>
      </c>
      <c r="F52" s="8">
        <f>IF($D52="POST",$C52,NA())</f>
        <v/>
      </c>
      <c r="G52">
        <f>NA()</f>
        <v/>
      </c>
      <c r="H52" s="14">
        <f>$C52-$C51</f>
        <v/>
      </c>
    </row>
    <row r="53">
      <c r="A53" t="n">
        <v>48</v>
      </c>
      <c r="B53" s="7">
        <f>DATE(2026,3,2)+47</f>
        <v/>
      </c>
      <c r="C53" s="8" t="n">
        <v>31.0679</v>
      </c>
      <c r="D53" s="9" t="inlineStr">
        <is>
          <t>PRE</t>
        </is>
      </c>
      <c r="E53" s="8">
        <f>IF($D53="PRE",$C53,NA())</f>
        <v/>
      </c>
      <c r="F53" s="8">
        <f>IF($D53="POST",$C53,NA())</f>
        <v/>
      </c>
      <c r="G53">
        <f>NA()</f>
        <v/>
      </c>
      <c r="H53" s="14">
        <f>$C53-$C52</f>
        <v/>
      </c>
    </row>
    <row r="54">
      <c r="A54" t="n">
        <v>49</v>
      </c>
      <c r="B54" s="7">
        <f>DATE(2026,3,2)+48</f>
        <v/>
      </c>
      <c r="C54" s="8" t="n">
        <v>33.2685</v>
      </c>
      <c r="D54" s="9" t="inlineStr">
        <is>
          <t>PRE</t>
        </is>
      </c>
      <c r="E54" s="8">
        <f>IF($D54="PRE",$C54,NA())</f>
        <v/>
      </c>
      <c r="F54" s="8">
        <f>IF($D54="POST",$C54,NA())</f>
        <v/>
      </c>
      <c r="G54">
        <f>NA()</f>
        <v/>
      </c>
      <c r="H54" s="14">
        <f>$C54-$C53</f>
        <v/>
      </c>
    </row>
    <row r="55">
      <c r="A55" t="n">
        <v>50</v>
      </c>
      <c r="B55" s="7">
        <f>DATE(2026,3,2)+49</f>
        <v/>
      </c>
      <c r="C55" s="8" t="n">
        <v>37.0565</v>
      </c>
      <c r="D55" s="9" t="inlineStr">
        <is>
          <t>PRE</t>
        </is>
      </c>
      <c r="E55" s="8">
        <f>IF($D55="PRE",$C55,NA())</f>
        <v/>
      </c>
      <c r="F55" s="8">
        <f>IF($D55="POST",$C55,NA())</f>
        <v/>
      </c>
      <c r="G55">
        <f>NA()</f>
        <v/>
      </c>
      <c r="H55" s="14">
        <f>$C55-$C54</f>
        <v/>
      </c>
    </row>
    <row r="56">
      <c r="A56" t="n">
        <v>51</v>
      </c>
      <c r="B56" s="7">
        <f>DATE(2026,3,2)+50</f>
        <v/>
      </c>
      <c r="C56" s="8" t="n">
        <v>38.43</v>
      </c>
      <c r="D56" s="9" t="inlineStr">
        <is>
          <t>PRE</t>
        </is>
      </c>
      <c r="E56" s="8">
        <f>IF($D56="PRE",$C56,NA())</f>
        <v/>
      </c>
      <c r="F56" s="8">
        <f>IF($D56="POST",$C56,NA())</f>
        <v/>
      </c>
      <c r="G56">
        <f>NA()</f>
        <v/>
      </c>
      <c r="H56" s="14">
        <f>$C56-$C55</f>
        <v/>
      </c>
    </row>
    <row r="57">
      <c r="A57" t="n">
        <v>52</v>
      </c>
      <c r="B57" s="7">
        <f>DATE(2026,3,2)+51</f>
        <v/>
      </c>
      <c r="C57" s="8" t="n">
        <v>37.584</v>
      </c>
      <c r="D57" s="9" t="inlineStr">
        <is>
          <t>PRE</t>
        </is>
      </c>
      <c r="E57" s="8">
        <f>IF($D57="PRE",$C57,NA())</f>
        <v/>
      </c>
      <c r="F57" s="8">
        <f>IF($D57="POST",$C57,NA())</f>
        <v/>
      </c>
      <c r="G57">
        <f>NA()</f>
        <v/>
      </c>
      <c r="H57" s="14">
        <f>$C57-$C56</f>
        <v/>
      </c>
    </row>
    <row r="58">
      <c r="A58" t="n">
        <v>53</v>
      </c>
      <c r="B58" s="7">
        <f>DATE(2026,3,2)+52</f>
        <v/>
      </c>
      <c r="C58" s="8" t="n">
        <v>36.4084</v>
      </c>
      <c r="D58" s="9" t="inlineStr">
        <is>
          <t>PRE</t>
        </is>
      </c>
      <c r="E58" s="8">
        <f>IF($D58="PRE",$C58,NA())</f>
        <v/>
      </c>
      <c r="F58" s="8">
        <f>IF($D58="POST",$C58,NA())</f>
        <v/>
      </c>
      <c r="G58">
        <f>NA()</f>
        <v/>
      </c>
      <c r="H58" s="14">
        <f>$C58-$C57</f>
        <v/>
      </c>
    </row>
    <row r="59">
      <c r="A59" t="n">
        <v>54</v>
      </c>
      <c r="B59" s="7">
        <f>DATE(2026,3,2)+53</f>
        <v/>
      </c>
      <c r="C59" s="8" t="n">
        <v>36.2398</v>
      </c>
      <c r="D59" s="9" t="inlineStr">
        <is>
          <t>PRE</t>
        </is>
      </c>
      <c r="E59" s="8">
        <f>IF($D59="PRE",$C59,NA())</f>
        <v/>
      </c>
      <c r="F59" s="8">
        <f>IF($D59="POST",$C59,NA())</f>
        <v/>
      </c>
      <c r="G59">
        <f>NA()</f>
        <v/>
      </c>
      <c r="H59" s="14">
        <f>$C59-$C58</f>
        <v/>
      </c>
    </row>
    <row r="60">
      <c r="A60" t="n">
        <v>55</v>
      </c>
      <c r="B60" s="7">
        <f>DATE(2026,3,2)+54</f>
        <v/>
      </c>
      <c r="C60" s="8" t="n">
        <v>36.0371</v>
      </c>
      <c r="D60" s="9" t="inlineStr">
        <is>
          <t>PRE</t>
        </is>
      </c>
      <c r="E60" s="8">
        <f>IF($D60="PRE",$C60,NA())</f>
        <v/>
      </c>
      <c r="F60" s="8">
        <f>IF($D60="POST",$C60,NA())</f>
        <v/>
      </c>
      <c r="G60">
        <f>NA()</f>
        <v/>
      </c>
      <c r="H60" s="14">
        <f>$C60-$C59</f>
        <v/>
      </c>
    </row>
    <row r="61">
      <c r="A61" t="n">
        <v>56</v>
      </c>
      <c r="B61" s="7">
        <f>DATE(2026,3,2)+55</f>
        <v/>
      </c>
      <c r="C61" s="8" t="n">
        <v>38.3914</v>
      </c>
      <c r="D61" s="9" t="inlineStr">
        <is>
          <t>PRE</t>
        </is>
      </c>
      <c r="E61" s="8">
        <f>IF($D61="PRE",$C61,NA())</f>
        <v/>
      </c>
      <c r="F61" s="8">
        <f>IF($D61="POST",$C61,NA())</f>
        <v/>
      </c>
      <c r="G61">
        <f>NA()</f>
        <v/>
      </c>
      <c r="H61" s="14">
        <f>$C61-$C60</f>
        <v/>
      </c>
    </row>
    <row r="62">
      <c r="A62" t="n">
        <v>57</v>
      </c>
      <c r="B62" s="7">
        <f>DATE(2026,3,2)+56</f>
        <v/>
      </c>
      <c r="C62" s="8" t="n">
        <v>34.9615</v>
      </c>
      <c r="D62" s="9" t="inlineStr">
        <is>
          <t>POST</t>
        </is>
      </c>
      <c r="E62" s="8">
        <f>IF($D62="PRE",$C62,NA())</f>
        <v/>
      </c>
      <c r="F62" s="8">
        <f>IF($D62="POST",$C62,NA())</f>
        <v/>
      </c>
      <c r="G62" s="8">
        <f>IF(1&lt;=$L$8,$L$11+$L$10*(($L$9-1)/2+1),NA())</f>
        <v/>
      </c>
    </row>
    <row r="63">
      <c r="A63" t="n">
        <v>58</v>
      </c>
      <c r="B63" s="7">
        <f>DATE(2026,3,2)+57</f>
        <v/>
      </c>
      <c r="C63" s="8" t="n">
        <v>34.5647</v>
      </c>
      <c r="D63" s="9" t="inlineStr">
        <is>
          <t>POST</t>
        </is>
      </c>
      <c r="E63" s="8">
        <f>IF($D63="PRE",$C63,NA())</f>
        <v/>
      </c>
      <c r="F63" s="8">
        <f>IF($D63="POST",$C63,NA())</f>
        <v/>
      </c>
      <c r="G63" s="8">
        <f>IF(2&lt;=$L$8,$L$11+$L$10*(($L$9-1)/2+2),NA())</f>
        <v/>
      </c>
    </row>
    <row r="64">
      <c r="A64" t="n">
        <v>59</v>
      </c>
      <c r="B64" s="7">
        <f>DATE(2026,3,2)+58</f>
        <v/>
      </c>
      <c r="C64" s="8" t="n">
        <v>35.253</v>
      </c>
      <c r="D64" s="9" t="inlineStr">
        <is>
          <t>POST</t>
        </is>
      </c>
      <c r="E64" s="8">
        <f>IF($D64="PRE",$C64,NA())</f>
        <v/>
      </c>
      <c r="F64" s="8">
        <f>IF($D64="POST",$C64,NA())</f>
        <v/>
      </c>
      <c r="G64" s="8">
        <f>IF(3&lt;=$L$8,$L$11+$L$10*(($L$9-1)/2+3),NA())</f>
        <v/>
      </c>
    </row>
    <row r="65">
      <c r="A65" t="n">
        <v>60</v>
      </c>
      <c r="B65" s="7">
        <f>DATE(2026,3,2)+59</f>
        <v/>
      </c>
      <c r="C65" s="8" t="n">
        <v>33.4253</v>
      </c>
      <c r="D65" s="9" t="inlineStr">
        <is>
          <t>POST</t>
        </is>
      </c>
      <c r="E65" s="8">
        <f>IF($D65="PRE",$C65,NA())</f>
        <v/>
      </c>
      <c r="F65" s="8">
        <f>IF($D65="POST",$C65,NA())</f>
        <v/>
      </c>
      <c r="G65" s="8">
        <f>IF(4&lt;=$L$8,$L$11+$L$10*(($L$9-1)/2+4),NA())</f>
        <v/>
      </c>
    </row>
    <row r="66">
      <c r="A66" t="n">
        <v>61</v>
      </c>
      <c r="B66" s="7">
        <f>DATE(2026,3,2)+60</f>
        <v/>
      </c>
      <c r="C66" s="8" t="n">
        <v>32.763</v>
      </c>
      <c r="D66" s="9" t="inlineStr">
        <is>
          <t>POST</t>
        </is>
      </c>
      <c r="E66" s="8">
        <f>IF($D66="PRE",$C66,NA())</f>
        <v/>
      </c>
      <c r="F66" s="8">
        <f>IF($D66="POST",$C66,NA())</f>
        <v/>
      </c>
      <c r="G66" s="8">
        <f>IF(5&lt;=$L$8,$L$11+$L$10*(($L$9-1)/2+5),NA())</f>
        <v/>
      </c>
    </row>
    <row r="67">
      <c r="A67" t="n">
        <v>62</v>
      </c>
      <c r="B67" s="7">
        <f>DATE(2026,3,2)+61</f>
        <v/>
      </c>
      <c r="C67" s="8" t="n">
        <v>34.7289</v>
      </c>
      <c r="D67" s="9" t="inlineStr">
        <is>
          <t>POST</t>
        </is>
      </c>
      <c r="E67" s="8">
        <f>IF($D67="PRE",$C67,NA())</f>
        <v/>
      </c>
      <c r="F67" s="8">
        <f>IF($D67="POST",$C67,NA())</f>
        <v/>
      </c>
      <c r="G67" s="8">
        <f>IF(6&lt;=$L$8,$L$11+$L$10*(($L$9-1)/2+6),NA())</f>
        <v/>
      </c>
    </row>
    <row r="68">
      <c r="A68" t="n">
        <v>63</v>
      </c>
      <c r="B68" s="7">
        <f>DATE(2026,3,2)+62</f>
        <v/>
      </c>
      <c r="C68" s="8" t="n">
        <v>36.5151</v>
      </c>
      <c r="D68" s="9" t="inlineStr">
        <is>
          <t>POST</t>
        </is>
      </c>
      <c r="E68" s="8">
        <f>IF($D68="PRE",$C68,NA())</f>
        <v/>
      </c>
      <c r="F68" s="8">
        <f>IF($D68="POST",$C68,NA())</f>
        <v/>
      </c>
      <c r="G68" s="8">
        <f>IF(7&lt;=$L$8,$L$11+$L$10*(($L$9-1)/2+7),NA())</f>
        <v/>
      </c>
    </row>
    <row r="69">
      <c r="A69" t="n">
        <v>64</v>
      </c>
      <c r="B69" s="7">
        <f>DATE(2026,3,2)+63</f>
        <v/>
      </c>
      <c r="C69" s="8" t="n">
        <v>38.6732</v>
      </c>
      <c r="D69" s="9" t="inlineStr">
        <is>
          <t>POST</t>
        </is>
      </c>
      <c r="E69" s="8">
        <f>IF($D69="PRE",$C69,NA())</f>
        <v/>
      </c>
      <c r="F69" s="8">
        <f>IF($D69="POST",$C69,NA())</f>
        <v/>
      </c>
      <c r="G69" s="8">
        <f>IF(8&lt;=$L$8,$L$11+$L$10*(($L$9-1)/2+8),NA())</f>
        <v/>
      </c>
    </row>
    <row r="70">
      <c r="A70" t="n">
        <v>65</v>
      </c>
      <c r="B70" s="7">
        <f>DATE(2026,3,2)+64</f>
        <v/>
      </c>
      <c r="C70" s="8" t="n">
        <v>40.0535</v>
      </c>
      <c r="D70" s="9" t="inlineStr">
        <is>
          <t>POST</t>
        </is>
      </c>
      <c r="E70" s="8">
        <f>IF($D70="PRE",$C70,NA())</f>
        <v/>
      </c>
      <c r="F70" s="8">
        <f>IF($D70="POST",$C70,NA())</f>
        <v/>
      </c>
      <c r="G70" s="8">
        <f>IF(9&lt;=$L$8,$L$11+$L$10*(($L$9-1)/2+9),NA())</f>
        <v/>
      </c>
    </row>
    <row r="71">
      <c r="A71" t="n">
        <v>66</v>
      </c>
      <c r="B71" s="7">
        <f>DATE(2026,3,2)+65</f>
        <v/>
      </c>
      <c r="C71" s="8" t="n">
        <v>38.2512</v>
      </c>
      <c r="D71" s="9" t="inlineStr">
        <is>
          <t>POST</t>
        </is>
      </c>
      <c r="E71" s="8">
        <f>IF($D71="PRE",$C71,NA())</f>
        <v/>
      </c>
      <c r="F71" s="8">
        <f>IF($D71="POST",$C71,NA())</f>
        <v/>
      </c>
      <c r="G71" s="8">
        <f>IF(10&lt;=$L$8,$L$11+$L$10*(($L$9-1)/2+10),NA())</f>
        <v/>
      </c>
    </row>
    <row r="72">
      <c r="A72" t="n">
        <v>67</v>
      </c>
      <c r="B72" s="7">
        <f>DATE(2026,3,2)+66</f>
        <v/>
      </c>
      <c r="C72" s="8" t="n">
        <v>36.3134</v>
      </c>
      <c r="D72" s="9" t="inlineStr">
        <is>
          <t>POST</t>
        </is>
      </c>
      <c r="E72" s="8">
        <f>IF($D72="PRE",$C72,NA())</f>
        <v/>
      </c>
      <c r="F72" s="8">
        <f>IF($D72="POST",$C72,NA())</f>
        <v/>
      </c>
      <c r="G72" s="8">
        <f>IF(11&lt;=$L$8,$L$11+$L$10*(($L$9-1)/2+11),NA())</f>
        <v/>
      </c>
    </row>
    <row r="73">
      <c r="A73" t="n">
        <v>68</v>
      </c>
      <c r="B73" s="7">
        <f>DATE(2026,3,2)+67</f>
        <v/>
      </c>
      <c r="C73" s="8" t="n">
        <v>34.1925</v>
      </c>
      <c r="D73" s="9" t="inlineStr">
        <is>
          <t>POST</t>
        </is>
      </c>
      <c r="E73" s="8">
        <f>IF($D73="PRE",$C73,NA())</f>
        <v/>
      </c>
      <c r="F73" s="8">
        <f>IF($D73="POST",$C73,NA())</f>
        <v/>
      </c>
      <c r="G73" s="8">
        <f>IF(12&lt;=$L$8,$L$11+$L$10*(($L$9-1)/2+12),NA())</f>
        <v/>
      </c>
    </row>
    <row r="74">
      <c r="A74" t="n">
        <v>69</v>
      </c>
      <c r="B74" s="7">
        <f>DATE(2026,3,2)+68</f>
        <v/>
      </c>
      <c r="C74" s="8" t="n">
        <v>36.6539</v>
      </c>
      <c r="D74" s="9" t="inlineStr">
        <is>
          <t>POST</t>
        </is>
      </c>
      <c r="E74" s="8">
        <f>IF($D74="PRE",$C74,NA())</f>
        <v/>
      </c>
      <c r="F74" s="8">
        <f>IF($D74="POST",$C74,NA())</f>
        <v/>
      </c>
      <c r="G74" s="8">
        <f>IF(13&lt;=$L$8,$L$11+$L$10*(($L$9-1)/2+13),NA())</f>
        <v/>
      </c>
    </row>
    <row r="75">
      <c r="A75" t="n">
        <v>70</v>
      </c>
      <c r="B75" s="7">
        <f>DATE(2026,3,2)+69</f>
        <v/>
      </c>
      <c r="C75" s="8" t="n">
        <v>37.9778</v>
      </c>
      <c r="D75" s="9" t="inlineStr">
        <is>
          <t>POST</t>
        </is>
      </c>
      <c r="E75" s="8">
        <f>IF($D75="PRE",$C75,NA())</f>
        <v/>
      </c>
      <c r="F75" s="8">
        <f>IF($D75="POST",$C75,NA())</f>
        <v/>
      </c>
      <c r="G75" s="8">
        <f>IF(14&lt;=$L$8,$L$11+$L$10*(($L$9-1)/2+14),NA())</f>
        <v/>
      </c>
    </row>
    <row r="76">
      <c r="A76" t="n">
        <v>71</v>
      </c>
      <c r="B76" s="7">
        <f>DATE(2026,3,2)+70</f>
        <v/>
      </c>
      <c r="C76" s="8" t="n">
        <v>38.6879</v>
      </c>
      <c r="D76" s="9" t="inlineStr">
        <is>
          <t>POST</t>
        </is>
      </c>
      <c r="E76" s="8">
        <f>IF($D76="PRE",$C76,NA())</f>
        <v/>
      </c>
      <c r="F76" s="8">
        <f>IF($D76="POST",$C76,NA())</f>
        <v/>
      </c>
      <c r="G76" s="8">
        <f>IF(15&lt;=$L$8,$L$11+$L$10*(($L$9-1)/2+15),NA())</f>
        <v/>
      </c>
    </row>
    <row r="77">
      <c r="A77" t="n">
        <v>72</v>
      </c>
      <c r="B77" s="7">
        <f>DATE(2026,3,2)+71</f>
        <v/>
      </c>
      <c r="C77" s="8" t="n">
        <v>37.4265</v>
      </c>
      <c r="D77" s="9" t="inlineStr">
        <is>
          <t>POST</t>
        </is>
      </c>
      <c r="E77" s="8">
        <f>IF($D77="PRE",$C77,NA())</f>
        <v/>
      </c>
      <c r="F77" s="8">
        <f>IF($D77="POST",$C77,NA())</f>
        <v/>
      </c>
      <c r="G77" s="8">
        <f>IF(16&lt;=$L$8,$L$11+$L$10*(($L$9-1)/2+16),NA())</f>
        <v/>
      </c>
    </row>
    <row r="78">
      <c r="A78" t="n">
        <v>73</v>
      </c>
      <c r="B78" s="7">
        <f>DATE(2026,3,2)+72</f>
        <v/>
      </c>
      <c r="C78" s="8" t="n">
        <v>37.2728</v>
      </c>
      <c r="D78" s="9" t="inlineStr">
        <is>
          <t>POST</t>
        </is>
      </c>
      <c r="E78" s="8">
        <f>IF($D78="PRE",$C78,NA())</f>
        <v/>
      </c>
      <c r="F78" s="8">
        <f>IF($D78="POST",$C78,NA())</f>
        <v/>
      </c>
      <c r="G78" s="8">
        <f>IF(17&lt;=$L$8,$L$11+$L$10*(($L$9-1)/2+17),NA())</f>
        <v/>
      </c>
    </row>
    <row r="79">
      <c r="A79" t="n">
        <v>74</v>
      </c>
      <c r="B79" s="7">
        <f>DATE(2026,3,2)+73</f>
        <v/>
      </c>
      <c r="C79" s="8" t="n">
        <v>34.1678</v>
      </c>
      <c r="D79" s="9" t="inlineStr">
        <is>
          <t>POST</t>
        </is>
      </c>
      <c r="E79" s="8">
        <f>IF($D79="PRE",$C79,NA())</f>
        <v/>
      </c>
      <c r="F79" s="8">
        <f>IF($D79="POST",$C79,NA())</f>
        <v/>
      </c>
      <c r="G79" s="8">
        <f>IF(18&lt;=$L$8,$L$11+$L$10*(($L$9-1)/2+18),NA())</f>
        <v/>
      </c>
    </row>
    <row r="80">
      <c r="A80" t="n">
        <v>75</v>
      </c>
      <c r="B80" s="7">
        <f>DATE(2026,3,2)+74</f>
        <v/>
      </c>
      <c r="C80" s="8" t="n">
        <v>34.8477</v>
      </c>
      <c r="D80" s="9" t="inlineStr">
        <is>
          <t>POST</t>
        </is>
      </c>
      <c r="E80" s="8">
        <f>IF($D80="PRE",$C80,NA())</f>
        <v/>
      </c>
      <c r="F80" s="8">
        <f>IF($D80="POST",$C80,NA())</f>
        <v/>
      </c>
      <c r="G80" s="8">
        <f>IF(19&lt;=$L$8,$L$11+$L$10*(($L$9-1)/2+19),NA())</f>
        <v/>
      </c>
    </row>
    <row r="81">
      <c r="A81" t="n">
        <v>76</v>
      </c>
      <c r="B81" s="7">
        <f>DATE(2026,3,2)+75</f>
        <v/>
      </c>
      <c r="C81" s="8" t="n">
        <v>36.3807</v>
      </c>
      <c r="D81" s="9" t="inlineStr">
        <is>
          <t>POST</t>
        </is>
      </c>
      <c r="E81" s="8">
        <f>IF($D81="PRE",$C81,NA())</f>
        <v/>
      </c>
      <c r="F81" s="8">
        <f>IF($D81="POST",$C81,NA())</f>
        <v/>
      </c>
      <c r="G81" s="8">
        <f>IF(20&lt;=$L$8,$L$11+$L$10*(($L$9-1)/2+20),NA())</f>
        <v/>
      </c>
    </row>
    <row r="82">
      <c r="A82" t="n">
        <v>77</v>
      </c>
      <c r="B82" s="7">
        <f>DATE(2026,3,2)+76</f>
        <v/>
      </c>
      <c r="C82" s="8" t="n">
        <v>39.0877</v>
      </c>
      <c r="D82" s="9" t="inlineStr">
        <is>
          <t>POST</t>
        </is>
      </c>
      <c r="E82" s="8">
        <f>IF($D82="PRE",$C82,NA())</f>
        <v/>
      </c>
      <c r="F82" s="8">
        <f>IF($D82="POST",$C82,NA())</f>
        <v/>
      </c>
      <c r="G82" s="8">
        <f>IF(21&lt;=$L$8,$L$11+$L$10*(($L$9-1)/2+21),NA())</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405"/>
  <sheetViews>
    <sheetView workbookViewId="0">
      <selection activeCell="A1" sqref="A1"/>
    </sheetView>
  </sheetViews>
  <sheetFormatPr baseColWidth="8" defaultRowHeight="15"/>
  <cols>
    <col width="12" customWidth="1" min="1" max="1"/>
    <col width="11" customWidth="1" min="2" max="2"/>
    <col width="13" customWidth="1" min="3" max="3"/>
    <col width="10" customWidth="1" min="4" max="4"/>
    <col width="11" customWidth="1" min="5" max="5"/>
    <col width="3" customWidth="1" min="6" max="6"/>
    <col width="30" customWidth="1" min="7" max="7"/>
    <col width="14" customWidth="1" min="8" max="8"/>
    <col width="62" customWidth="1" min="9" max="9"/>
  </cols>
  <sheetData>
    <row r="1">
      <c r="A1" s="1" t="inlineStr">
        <is>
          <t>Your data</t>
        </is>
      </c>
    </row>
    <row r="2">
      <c r="A2" s="2" t="inlineStr">
        <is>
          <t>Paste your own daily export into columns A to C, oldest day first, put your change date in H4, and the same drift-method calculation runs. Nothing leaves this file.</t>
        </is>
      </c>
    </row>
    <row r="4">
      <c r="A4" s="5" t="inlineStr">
        <is>
          <t>Paste here</t>
        </is>
      </c>
      <c r="G4" s="5" t="inlineStr">
        <is>
          <t>Your change date -&gt;</t>
        </is>
      </c>
      <c r="H4" s="19" t="n"/>
      <c r="I4" s="2" t="inlineStr">
        <is>
          <t>TYPE YOUR CHANGE DATE HERE - the date it actually went live, not the date it was requested. Nothing computes until it is set.</t>
        </is>
      </c>
    </row>
    <row r="5">
      <c r="A5" s="6" t="inlineStr">
        <is>
          <t>Date</t>
        </is>
      </c>
      <c r="B5" s="6" t="inlineStr">
        <is>
          <t>Cost</t>
        </is>
      </c>
      <c r="C5" s="6" t="inlineStr">
        <is>
          <t>Conversions</t>
        </is>
      </c>
      <c r="D5" s="6" t="inlineStr">
        <is>
          <t>Cost/conv</t>
        </is>
      </c>
      <c r="E5" s="6" t="inlineStr">
        <is>
          <t>Period</t>
        </is>
      </c>
    </row>
    <row r="6">
      <c r="D6" s="8">
        <f>IF(AND(ISNUMBER($B6),ISNUMBER($C6),$C6&gt;0),$B6/$C6,"")</f>
        <v/>
      </c>
      <c r="E6" s="9">
        <f>IF(OR($A6="",$H$4=""),"",IF($A6&lt;$H$4,"PRE","POST"))</f>
        <v/>
      </c>
      <c r="G6" s="5" t="inlineStr">
        <is>
          <t>Health check - read this before the answer</t>
        </is>
      </c>
    </row>
    <row r="7" ht="28" customHeight="1">
      <c r="D7" s="8">
        <f>IF(AND(ISNUMBER($B7),ISNUMBER($C7),$C7&gt;0),$B7/$C7,"")</f>
        <v/>
      </c>
      <c r="E7" s="9">
        <f>IF(OR($A7="",$H$4=""),"",IF($A7&lt;$H$4,"PRE","POST"))</f>
        <v/>
      </c>
      <c r="F7" s="14">
        <f>IF(AND($E7="PRE",$E6="PRE",ISNUMBER($D7),ISNUMBER($D6)),$D7-$D6,"")</f>
        <v/>
      </c>
      <c r="G7" s="3" t="inlineStr">
        <is>
          <t>Usable days before the change</t>
        </is>
      </c>
      <c r="H7">
        <f>COUNTIFS($E$6:$E$405,"PRE",$D$6:$D$405,"&gt;0")</f>
        <v/>
      </c>
      <c r="I7" s="13" t="inlineStr">
        <is>
          <t>Eight weeks is comfortable. Three weeks is the floor.</t>
        </is>
      </c>
    </row>
    <row r="8" ht="28" customHeight="1">
      <c r="D8" s="8">
        <f>IF(AND(ISNUMBER($B8),ISNUMBER($C8),$C8&gt;0),$B8/$C8,"")</f>
        <v/>
      </c>
      <c r="E8" s="9">
        <f>IF(OR($A8="",$H$4=""),"",IF($A8&lt;$H$4,"PRE","POST"))</f>
        <v/>
      </c>
      <c r="F8" s="14">
        <f>IF(AND($E8="PRE",$E7="PRE",ISNUMBER($D8),ISNUMBER($D7)),$D8-$D7,"")</f>
        <v/>
      </c>
      <c r="G8" s="3" t="inlineStr">
        <is>
          <t>Usable days after the change</t>
        </is>
      </c>
      <c r="H8">
        <f>COUNTIFS($E$6:$E$405,"POST",$D$6:$D$405,"&gt;0")</f>
        <v/>
      </c>
      <c r="I8" s="13" t="inlineStr">
        <is>
          <t>Three is the minimum worth reading.</t>
        </is>
      </c>
    </row>
    <row r="9" ht="28" customHeight="1">
      <c r="D9" s="8">
        <f>IF(AND(ISNUMBER($B9),ISNUMBER($C9),$C9&gt;0),$B9/$C9,"")</f>
        <v/>
      </c>
      <c r="E9" s="9">
        <f>IF(OR($A9="",$H$4=""),"",IF($A9&lt;$H$4,"PRE","POST"))</f>
        <v/>
      </c>
      <c r="F9" s="14">
        <f>IF(AND($E9="PRE",$E8="PRE",ISNUMBER($D9),ISNUMBER($D8)),$D9-$D8,"")</f>
        <v/>
      </c>
      <c r="G9" s="3" t="inlineStr">
        <is>
          <t>Days with no conversions</t>
        </is>
      </c>
      <c r="H9">
        <f>COUNTIFS($A$6:$A$405,"&lt;&gt;",$C$6:$C$405,0)</f>
        <v/>
      </c>
      <c r="I9" s="13" t="inlineStr">
        <is>
          <t>Cost per conversion does not exist on these days, so they drop out and leave gaps.</t>
        </is>
      </c>
    </row>
    <row r="10" ht="28" customHeight="1">
      <c r="D10" s="8">
        <f>IF(AND(ISNUMBER($B10),ISNUMBER($C10),$C10&gt;0),$B10/$C10,"")</f>
        <v/>
      </c>
      <c r="E10" s="9">
        <f>IF(OR($A10="",$H$4=""),"",IF($A10&lt;$H$4,"PRE","POST"))</f>
        <v/>
      </c>
      <c r="F10" s="14">
        <f>IF(AND($E10="PRE",$E9="PRE",ISNUMBER($D10),ISNUMBER($D9)),$D10-$D9,"")</f>
        <v/>
      </c>
      <c r="G10" s="3" t="inlineStr">
        <is>
          <t>Enough history?</t>
        </is>
      </c>
      <c r="H10" s="17">
        <f>IF($H$7&lt;21,"NO - fewer than three weeks before the change; the answer will be too vague to act on","yes")</f>
        <v/>
      </c>
      <c r="I10" s="13" t="inlineStr">
        <is>
          <t>The single most common reason this analysis cannot help you.</t>
        </is>
      </c>
    </row>
    <row r="11" ht="28" customHeight="1">
      <c r="D11" s="8">
        <f>IF(AND(ISNUMBER($B11),ISNUMBER($C11),$C11&gt;0),$B11/$C11,"")</f>
        <v/>
      </c>
      <c r="E11" s="9">
        <f>IF(OR($A11="",$H$4=""),"",IF($A11&lt;$H$4,"PRE","POST"))</f>
        <v/>
      </c>
      <c r="F11" s="14">
        <f>IF(AND($E11="PRE",$E10="PRE",ISNUMBER($D11),ISNUMBER($D10)),$D11-$D10,"")</f>
        <v/>
      </c>
      <c r="G11" s="3" t="inlineStr">
        <is>
          <t>Enough follow-up?</t>
        </is>
      </c>
      <c r="H11" s="17">
        <f>IF($H$8&lt;3,"NO - wait for more days after the change","yes")</f>
        <v/>
      </c>
      <c r="I11" s="13" t="inlineStr"/>
    </row>
    <row r="12" ht="28" customHeight="1">
      <c r="D12" s="8">
        <f>IF(AND(ISNUMBER($B12),ISNUMBER($C12),$C12&gt;0),$B12/$C12,"")</f>
        <v/>
      </c>
      <c r="E12" s="9">
        <f>IF(OR($A12="",$H$4=""),"",IF($A12&lt;$H$4,"PRE","POST"))</f>
        <v/>
      </c>
      <c r="F12" s="14">
        <f>IF(AND($E12="PRE",$E11="PRE",ISNUMBER($D12),ISNUMBER($D11)),$D12-$D11,"")</f>
        <v/>
      </c>
      <c r="G12" s="3" t="inlineStr">
        <is>
          <t>Any gaps?</t>
        </is>
      </c>
      <c r="H12" s="17">
        <f>IF($H$9&gt;0,"YES - days with no conversions were dropped. Read the answer below as approximate","none found")</f>
        <v/>
      </c>
      <c r="I12" s="13" t="inlineStr">
        <is>
          <t>The full model in the notebook cannot form its weekly pattern across a gap at all.</t>
        </is>
      </c>
    </row>
    <row r="13" ht="28" customHeight="1">
      <c r="D13" s="8">
        <f>IF(AND(ISNUMBER($B13),ISNUMBER($C13),$C13&gt;0),$B13/$C13,"")</f>
        <v/>
      </c>
      <c r="E13" s="9">
        <f>IF(OR($A13="",$H$4=""),"",IF($A13&lt;$H$4,"PRE","POST"))</f>
        <v/>
      </c>
      <c r="F13" s="14">
        <f>IF(AND($E13="PRE",$E12="PRE",ISNUMBER($D13),ISNUMBER($D12)),$D13-$D12,"")</f>
        <v/>
      </c>
      <c r="G13" s="3" t="inlineStr">
        <is>
          <t>Dates oldest first?</t>
        </is>
      </c>
      <c r="H13">
        <f>IF(SUMPRODUCT(($A$7:$A$405&lt;&gt;"")*($A$7:$A$405&lt;$A$6:$A$404))&gt;0,"NO - sort the rows oldest day first","yes")</f>
        <v/>
      </c>
      <c r="I13" s="13" t="inlineStr">
        <is>
          <t>The drift is read from the first and last day before the change, so order matters.</t>
        </is>
      </c>
    </row>
    <row r="14">
      <c r="D14" s="8">
        <f>IF(AND(ISNUMBER($B14),ISNUMBER($C14),$C14&gt;0),$B14/$C14,"")</f>
        <v/>
      </c>
      <c r="E14" s="9">
        <f>IF(OR($A14="",$H$4=""),"",IF($A14&lt;$H$4,"PRE","POST"))</f>
        <v/>
      </c>
      <c r="F14" s="14">
        <f>IF(AND($E14="PRE",$E13="PRE",ISNUMBER($D14),ISNUMBER($D13)),$D14-$D13,"")</f>
        <v/>
      </c>
    </row>
    <row r="15">
      <c r="D15" s="8">
        <f>IF(AND(ISNUMBER($B15),ISNUMBER($C15),$C15&gt;0),$B15/$C15,"")</f>
        <v/>
      </c>
      <c r="E15" s="9">
        <f>IF(OR($A15="",$H$4=""),"",IF($A15&lt;$H$4,"PRE","POST"))</f>
        <v/>
      </c>
      <c r="F15" s="14">
        <f>IF(AND($E15="PRE",$E14="PRE",ISNUMBER($D15),ISNUMBER($D14)),$D15-$D14,"")</f>
        <v/>
      </c>
      <c r="G15" s="5" t="inlineStr">
        <is>
          <t>Your answer - the drift method, as on the worked example</t>
        </is>
      </c>
    </row>
    <row r="16">
      <c r="D16" s="8">
        <f>IF(AND(ISNUMBER($B16),ISNUMBER($C16),$C16&gt;0),$B16/$C16,"")</f>
        <v/>
      </c>
      <c r="E16" s="9">
        <f>IF(OR($A16="",$H$4=""),"",IF($A16&lt;$H$4,"PRE","POST"))</f>
        <v/>
      </c>
      <c r="F16" s="14">
        <f>IF(AND($E16="PRE",$E15="PRE",ISNUMBER($D16),ISNUMBER($D15)),$D16-$D15,"")</f>
        <v/>
      </c>
    </row>
    <row r="17">
      <c r="D17" s="8">
        <f>IF(AND(ISNUMBER($B17),ISNUMBER($C17),$C17&gt;0),$B17/$C17,"")</f>
        <v/>
      </c>
      <c r="E17" s="9">
        <f>IF(OR($A17="",$H$4=""),"",IF($A17&lt;$H$4,"PRE","POST"))</f>
        <v/>
      </c>
      <c r="F17" s="14">
        <f>IF(AND($E17="PRE",$E16="PRE",ISNUMBER($D17),ISNUMBER($D16)),$D17-$D16,"")</f>
        <v/>
      </c>
      <c r="G17" s="10" t="inlineStr">
        <is>
          <t>Read window, days (editable)</t>
        </is>
      </c>
      <c r="H17" s="20" t="n">
        <v>5</v>
      </c>
      <c r="I17" s="13" t="inlineStr">
        <is>
          <t>How many days after the change to read; the notebook picks it for you.</t>
        </is>
      </c>
    </row>
    <row r="18">
      <c r="D18" s="8">
        <f>IF(AND(ISNUMBER($B18),ISNUMBER($C18),$C18&gt;0),$B18/$C18,"")</f>
        <v/>
      </c>
      <c r="E18" s="9">
        <f>IF(OR($A18="",$H$4=""),"",IF($A18&lt;$H$4,"PRE","POST"))</f>
        <v/>
      </c>
      <c r="F18" s="14">
        <f>IF(AND($E18="PRE",$E17="PRE",ISNUMBER($D18),ISNUMBER($D17)),$D18-$D17,"")</f>
        <v/>
      </c>
      <c r="G18" s="10" t="inlineStr">
        <is>
          <t>Anchor window, days (editable)</t>
        </is>
      </c>
      <c r="H18" s="20" t="n">
        <v>7</v>
      </c>
      <c r="I18" s="13" t="inlineStr">
        <is>
          <t>How many of the last days before the change set the starting level.</t>
        </is>
      </c>
    </row>
    <row r="19">
      <c r="D19" s="8">
        <f>IF(AND(ISNUMBER($B19),ISNUMBER($C19),$C19&gt;0),$B19/$C19,"")</f>
        <v/>
      </c>
      <c r="E19" s="9">
        <f>IF(OR($A19="",$H$4=""),"",IF($A19&lt;$H$4,"PRE","POST"))</f>
        <v/>
      </c>
      <c r="F19" s="14">
        <f>IF(AND($E19="PRE",$E18="PRE",ISNUMBER($D19),ISNUMBER($D18)),$D19-$D18,"")</f>
        <v/>
      </c>
      <c r="G19" s="10" t="inlineStr">
        <is>
          <t>First day before the change</t>
        </is>
      </c>
      <c r="H19" s="7">
        <f>IF($H$7&lt;2,"",MINIFS($A$6:$A$405,$E$6:$E$405,"PRE",$D$6:$D$405,"&gt;0"))</f>
        <v/>
      </c>
      <c r="I19" s="13" t="inlineStr"/>
    </row>
    <row r="20">
      <c r="D20" s="8">
        <f>IF(AND(ISNUMBER($B20),ISNUMBER($C20),$C20&gt;0),$B20/$C20,"")</f>
        <v/>
      </c>
      <c r="E20" s="9">
        <f>IF(OR($A20="",$H$4=""),"",IF($A20&lt;$H$4,"PRE","POST"))</f>
        <v/>
      </c>
      <c r="F20" s="14">
        <f>IF(AND($E20="PRE",$E19="PRE",ISNUMBER($D20),ISNUMBER($D19)),$D20-$D19,"")</f>
        <v/>
      </c>
      <c r="G20" s="10" t="inlineStr">
        <is>
          <t>Last day before the change</t>
        </is>
      </c>
      <c r="H20" s="7">
        <f>IF($H$7&lt;2,"",MAXIFS($A$6:$A$405,$E$6:$E$405,"PRE",$D$6:$D$405,"&gt;0"))</f>
        <v/>
      </c>
      <c r="I20" s="13" t="inlineStr"/>
    </row>
    <row r="21">
      <c r="D21" s="8">
        <f>IF(AND(ISNUMBER($B21),ISNUMBER($C21),$C21&gt;0),$B21/$C21,"")</f>
        <v/>
      </c>
      <c r="E21" s="9">
        <f>IF(OR($A21="",$H$4=""),"",IF($A21&lt;$H$4,"PRE","POST"))</f>
        <v/>
      </c>
      <c r="F21" s="14">
        <f>IF(AND($E21="PRE",$E20="PRE",ISNUMBER($D21),ISNUMBER($D20)),$D21-$D20,"")</f>
        <v/>
      </c>
      <c r="G21" s="10" t="inlineStr">
        <is>
          <t>Daily drift</t>
        </is>
      </c>
      <c r="H21" s="14">
        <f>IF($H$7&lt;2,"",(INDEX($D$6:$D$405,MATCH($H$20,$A$6:$A$405,0))-INDEX($D$6:$D$405,MATCH($H$19,$A$6:$A$405,0)))/($H$7-1))</f>
        <v/>
      </c>
      <c r="I21" s="13" t="inlineStr">
        <is>
          <t>The pace the metric was already moving before the change.</t>
        </is>
      </c>
    </row>
    <row r="22">
      <c r="D22" s="8">
        <f>IF(AND(ISNUMBER($B22),ISNUMBER($C22),$C22&gt;0),$B22/$C22,"")</f>
        <v/>
      </c>
      <c r="E22" s="9">
        <f>IF(OR($A22="",$H$4=""),"",IF($A22&lt;$H$4,"PRE","POST"))</f>
        <v/>
      </c>
      <c r="F22" s="14">
        <f>IF(AND($E22="PRE",$E21="PRE",ISNUMBER($D22),ISNUMBER($D21)),$D22-$D21,"")</f>
        <v/>
      </c>
      <c r="G22" s="10" t="inlineStr">
        <is>
          <t>Level just before the change</t>
        </is>
      </c>
      <c r="H22" s="14">
        <f>IF($H$7&lt;2,"",AVERAGEIFS($D$6:$D$405,$E$6:$E$405,"PRE",$A$6:$A$405,"&gt;"&amp;($H$20-$H$18)))</f>
        <v/>
      </c>
      <c r="I22" s="13" t="inlineStr">
        <is>
          <t>The last anchor-window days before the change, averaged.</t>
        </is>
      </c>
    </row>
    <row r="23">
      <c r="D23" s="8">
        <f>IF(AND(ISNUMBER($B23),ISNUMBER($C23),$C23&gt;0),$B23/$C23,"")</f>
        <v/>
      </c>
      <c r="E23" s="9">
        <f>IF(OR($A23="",$H$4=""),"",IF($A23&lt;$H$4,"PRE","POST"))</f>
        <v/>
      </c>
      <c r="F23" s="14">
        <f>IF(AND($E23="PRE",$E22="PRE",ISNUMBER($D23),ISNUMBER($D22)),$D23-$D22,"")</f>
        <v/>
      </c>
      <c r="G23" s="10" t="inlineStr">
        <is>
          <t>Average projection</t>
        </is>
      </c>
      <c r="H23" s="14">
        <f>IF($H$21="","",$H$22+$H$21*(($H$18-1)/2+($H$17+1)/2))</f>
        <v/>
      </c>
      <c r="I23" s="13" t="inlineStr">
        <is>
          <t>The projected line averaged across the read window.</t>
        </is>
      </c>
    </row>
    <row r="24">
      <c r="D24" s="8">
        <f>IF(AND(ISNUMBER($B24),ISNUMBER($C24),$C24&gt;0),$B24/$C24,"")</f>
        <v/>
      </c>
      <c r="E24" s="9">
        <f>IF(OR($A24="",$H$4=""),"",IF($A24&lt;$H$4,"PRE","POST"))</f>
        <v/>
      </c>
      <c r="F24" s="14">
        <f>IF(AND($E24="PRE",$E23="PRE",ISNUMBER($D24),ISNUMBER($D23)),$D24-$D23,"")</f>
        <v/>
      </c>
      <c r="G24" s="10" t="inlineStr">
        <is>
          <t>Average actual</t>
        </is>
      </c>
      <c r="H24" s="14">
        <f>IF($H$8=0,"",AVERAGEIFS($D$6:$D$405,$E$6:$E$405,"POST",$A$6:$A$405,"&lt;"&amp;($H$4+$H$17)))</f>
        <v/>
      </c>
      <c r="I24" s="13" t="inlineStr">
        <is>
          <t>What happened across the same days.</t>
        </is>
      </c>
    </row>
    <row r="25">
      <c r="D25" s="8">
        <f>IF(AND(ISNUMBER($B25),ISNUMBER($C25),$C25&gt;0),$B25/$C25,"")</f>
        <v/>
      </c>
      <c r="E25" s="9">
        <f>IF(OR($A25="",$H$4=""),"",IF($A25&lt;$H$4,"PRE","POST"))</f>
        <v/>
      </c>
      <c r="F25" s="14">
        <f>IF(AND($E25="PRE",$E24="PRE",ISNUMBER($D25),ISNUMBER($D24)),$D25-$D24,"")</f>
        <v/>
      </c>
      <c r="G25" s="3" t="inlineStr">
        <is>
          <t>EFFECT</t>
        </is>
      </c>
      <c r="H25" s="16">
        <f>IF(OR($H$23="",$H$24=""),"",$H$24-$H$23)</f>
        <v/>
      </c>
      <c r="I25" s="13" t="inlineStr">
        <is>
          <t>Negative means the metric came in below where it was heading - for a cost, that is good.</t>
        </is>
      </c>
    </row>
    <row r="26">
      <c r="D26" s="8">
        <f>IF(AND(ISNUMBER($B26),ISNUMBER($C26),$C26&gt;0),$B26/$C26,"")</f>
        <v/>
      </c>
      <c r="E26" s="9">
        <f>IF(OR($A26="",$H$4=""),"",IF($A26&lt;$H$4,"PRE","POST"))</f>
        <v/>
      </c>
      <c r="F26" s="14">
        <f>IF(AND($E26="PRE",$E25="PRE",ISNUMBER($D26),ISNUMBER($D25)),$D26-$D25,"")</f>
        <v/>
      </c>
      <c r="G26" s="10" t="inlineStr">
        <is>
          <t>Day-to-day step size</t>
        </is>
      </c>
      <c r="H26" s="14">
        <f>IF(COUNT($F$6:$F$405)&lt;2,"",STDEV($F$6:$F$405))</f>
        <v/>
      </c>
      <c r="I26" s="13" t="inlineStr"/>
    </row>
    <row r="27">
      <c r="D27" s="8">
        <f>IF(AND(ISNUMBER($B27),ISNUMBER($C27),$C27&gt;0),$B27/$C27,"")</f>
        <v/>
      </c>
      <c r="E27" s="9">
        <f>IF(OR($A27="",$H$4=""),"",IF($A27&lt;$H$4,"PRE","POST"))</f>
        <v/>
      </c>
      <c r="F27" s="14">
        <f>IF(AND($E27="PRE",$E26="PRE",ISNUMBER($D27),ISNUMBER($D26)),$D27-$D26,"")</f>
        <v/>
      </c>
      <c r="G27" s="10" t="inlineStr">
        <is>
          <t>Range, low end</t>
        </is>
      </c>
      <c r="H27" s="16">
        <f>IF(OR($H$25="",$H$26=""),"",$H$25-1.96*$H$26*SQRT(($H$17+1)*(2*$H$17+1)/(6*$H$17)))</f>
        <v/>
      </c>
      <c r="I27" s="13" t="inlineStr"/>
    </row>
    <row r="28">
      <c r="D28" s="8">
        <f>IF(AND(ISNUMBER($B28),ISNUMBER($C28),$C28&gt;0),$B28/$C28,"")</f>
        <v/>
      </c>
      <c r="E28" s="9">
        <f>IF(OR($A28="",$H$4=""),"",IF($A28&lt;$H$4,"PRE","POST"))</f>
        <v/>
      </c>
      <c r="F28" s="14">
        <f>IF(AND($E28="PRE",$E27="PRE",ISNUMBER($D28),ISNUMBER($D27)),$D28-$D27,"")</f>
        <v/>
      </c>
      <c r="G28" s="10" t="inlineStr">
        <is>
          <t>Range, high end</t>
        </is>
      </c>
      <c r="H28" s="16">
        <f>IF(OR($H$25="",$H$26=""),"",$H$25+1.96*$H$26*SQRT(($H$17+1)*(2*$H$17+1)/(6*$H$17)))</f>
        <v/>
      </c>
      <c r="I28" s="13" t="inlineStr"/>
    </row>
    <row r="29">
      <c r="D29" s="8">
        <f>IF(AND(ISNUMBER($B29),ISNUMBER($C29),$C29&gt;0),$B29/$C29,"")</f>
        <v/>
      </c>
      <c r="E29" s="9">
        <f>IF(OR($A29="",$H$4=""),"",IF($A29&lt;$H$4,"PRE","POST"))</f>
        <v/>
      </c>
      <c r="F29" s="14">
        <f>IF(AND($E29="PRE",$E28="PRE",ISNUMBER($D29),ISNUMBER($D28)),$D29-$D28,"")</f>
        <v/>
      </c>
      <c r="G29" s="10" t="inlineStr">
        <is>
          <t>Does the range exclude zero?</t>
        </is>
      </c>
      <c r="H29" s="17">
        <f>IF($H$27="","",IF(OR($H$27&gt;0,$H$28&lt;0),"YES","NO - cannot rule out no effect"))</f>
        <v/>
      </c>
      <c r="I29" s="13" t="inlineStr">
        <is>
          <t>The honest headline. NO is a real answer, not a failure.</t>
        </is>
      </c>
    </row>
    <row r="30">
      <c r="D30" s="8">
        <f>IF(AND(ISNUMBER($B30),ISNUMBER($C30),$C30&gt;0),$B30/$C30,"")</f>
        <v/>
      </c>
      <c r="E30" s="9">
        <f>IF(OR($A30="",$H$4=""),"",IF($A30&lt;$H$4,"PRE","POST"))</f>
        <v/>
      </c>
      <c r="F30" s="14">
        <f>IF(AND($E30="PRE",$E29="PRE",ISNUMBER($D30),ISNUMBER($D29)),$D30-$D29,"")</f>
        <v/>
      </c>
      <c r="G30" s="10" t="inlineStr">
        <is>
          <t>For contrast: before/after average</t>
        </is>
      </c>
      <c r="H30" s="14">
        <f>IF($H$7*$H$8=0,"",AVERAGEIFS($D$6:$D$405,$E$6:$E$405,"POST")-AVERAGEIFS($D$6:$D$405,$E$6:$E$405,"PRE"))</f>
        <v/>
      </c>
      <c r="I30" s="13" t="inlineStr">
        <is>
          <t>mean(after) - mean(before). It assumes the metric stood still before the change, and can point the wrong way.</t>
        </is>
      </c>
    </row>
    <row r="31">
      <c r="D31" s="8">
        <f>IF(AND(ISNUMBER($B31),ISNUMBER($C31),$C31&gt;0),$B31/$C31,"")</f>
        <v/>
      </c>
      <c r="E31" s="9">
        <f>IF(OR($A31="",$H$4=""),"",IF($A31&lt;$H$4,"PRE","POST"))</f>
        <v/>
      </c>
      <c r="F31" s="14">
        <f>IF(AND($E31="PRE",$E30="PRE",ISNUMBER($D31),ISNUMBER($D30)),$D31-$D30,"")</f>
        <v/>
      </c>
    </row>
    <row r="32">
      <c r="D32" s="8">
        <f>IF(AND(ISNUMBER($B32),ISNUMBER($C32),$C32&gt;0),$B32/$C32,"")</f>
        <v/>
      </c>
      <c r="E32" s="9">
        <f>IF(OR($A32="",$H$4=""),"",IF($A32&lt;$H$4,"PRE","POST"))</f>
        <v/>
      </c>
      <c r="F32" s="14">
        <f>IF(AND($E32="PRE",$E31="PRE",ISNUMBER($D32),ISNUMBER($D31)),$D32-$D31,"")</f>
        <v/>
      </c>
      <c r="G32" s="2" t="inlineStr">
        <is>
          <t>This is the simplified drift method, the same as the worked example: a straight line through the days before, no weekly pattern. The notebook fits the full model, picks the read window itself and runs the placebo check - use it when you can, and read this sheet as the same idea done by hand.</t>
        </is>
      </c>
    </row>
    <row r="33">
      <c r="D33" s="8">
        <f>IF(AND(ISNUMBER($B33),ISNUMBER($C33),$C33&gt;0),$B33/$C33,"")</f>
        <v/>
      </c>
      <c r="E33" s="9">
        <f>IF(OR($A33="",$H$4=""),"",IF($A33&lt;$H$4,"PRE","POST"))</f>
        <v/>
      </c>
      <c r="F33" s="14">
        <f>IF(AND($E33="PRE",$E32="PRE",ISNUMBER($D33),ISNUMBER($D32)),$D33-$D32,"")</f>
        <v/>
      </c>
    </row>
    <row r="34">
      <c r="D34" s="8">
        <f>IF(AND(ISNUMBER($B34),ISNUMBER($C34),$C34&gt;0),$B34/$C34,"")</f>
        <v/>
      </c>
      <c r="E34" s="9">
        <f>IF(OR($A34="",$H$4=""),"",IF($A34&lt;$H$4,"PRE","POST"))</f>
        <v/>
      </c>
      <c r="F34" s="14">
        <f>IF(AND($E34="PRE",$E33="PRE",ISNUMBER($D34),ISNUMBER($D33)),$D34-$D33,"")</f>
        <v/>
      </c>
    </row>
    <row r="35">
      <c r="D35" s="8">
        <f>IF(AND(ISNUMBER($B35),ISNUMBER($C35),$C35&gt;0),$B35/$C35,"")</f>
        <v/>
      </c>
      <c r="E35" s="9">
        <f>IF(OR($A35="",$H$4=""),"",IF($A35&lt;$H$4,"PRE","POST"))</f>
        <v/>
      </c>
      <c r="F35" s="14">
        <f>IF(AND($E35="PRE",$E34="PRE",ISNUMBER($D35),ISNUMBER($D34)),$D35-$D34,"")</f>
        <v/>
      </c>
    </row>
    <row r="36">
      <c r="D36" s="8">
        <f>IF(AND(ISNUMBER($B36),ISNUMBER($C36),$C36&gt;0),$B36/$C36,"")</f>
        <v/>
      </c>
      <c r="E36" s="9">
        <f>IF(OR($A36="",$H$4=""),"",IF($A36&lt;$H$4,"PRE","POST"))</f>
        <v/>
      </c>
      <c r="F36" s="14">
        <f>IF(AND($E36="PRE",$E35="PRE",ISNUMBER($D36),ISNUMBER($D35)),$D36-$D35,"")</f>
        <v/>
      </c>
    </row>
    <row r="37">
      <c r="D37" s="8">
        <f>IF(AND(ISNUMBER($B37),ISNUMBER($C37),$C37&gt;0),$B37/$C37,"")</f>
        <v/>
      </c>
      <c r="E37" s="9">
        <f>IF(OR($A37="",$H$4=""),"",IF($A37&lt;$H$4,"PRE","POST"))</f>
        <v/>
      </c>
      <c r="F37" s="14">
        <f>IF(AND($E37="PRE",$E36="PRE",ISNUMBER($D37),ISNUMBER($D36)),$D37-$D36,"")</f>
        <v/>
      </c>
    </row>
    <row r="38">
      <c r="D38" s="8">
        <f>IF(AND(ISNUMBER($B38),ISNUMBER($C38),$C38&gt;0),$B38/$C38,"")</f>
        <v/>
      </c>
      <c r="E38" s="9">
        <f>IF(OR($A38="",$H$4=""),"",IF($A38&lt;$H$4,"PRE","POST"))</f>
        <v/>
      </c>
      <c r="F38" s="14">
        <f>IF(AND($E38="PRE",$E37="PRE",ISNUMBER($D38),ISNUMBER($D37)),$D38-$D37,"")</f>
        <v/>
      </c>
    </row>
    <row r="39">
      <c r="D39" s="8">
        <f>IF(AND(ISNUMBER($B39),ISNUMBER($C39),$C39&gt;0),$B39/$C39,"")</f>
        <v/>
      </c>
      <c r="E39" s="9">
        <f>IF(OR($A39="",$H$4=""),"",IF($A39&lt;$H$4,"PRE","POST"))</f>
        <v/>
      </c>
      <c r="F39" s="14">
        <f>IF(AND($E39="PRE",$E38="PRE",ISNUMBER($D39),ISNUMBER($D38)),$D39-$D38,"")</f>
        <v/>
      </c>
    </row>
    <row r="40">
      <c r="D40" s="8">
        <f>IF(AND(ISNUMBER($B40),ISNUMBER($C40),$C40&gt;0),$B40/$C40,"")</f>
        <v/>
      </c>
      <c r="E40" s="9">
        <f>IF(OR($A40="",$H$4=""),"",IF($A40&lt;$H$4,"PRE","POST"))</f>
        <v/>
      </c>
      <c r="F40" s="14">
        <f>IF(AND($E40="PRE",$E39="PRE",ISNUMBER($D40),ISNUMBER($D39)),$D40-$D39,"")</f>
        <v/>
      </c>
    </row>
    <row r="41">
      <c r="D41" s="8">
        <f>IF(AND(ISNUMBER($B41),ISNUMBER($C41),$C41&gt;0),$B41/$C41,"")</f>
        <v/>
      </c>
      <c r="E41" s="9">
        <f>IF(OR($A41="",$H$4=""),"",IF($A41&lt;$H$4,"PRE","POST"))</f>
        <v/>
      </c>
      <c r="F41" s="14">
        <f>IF(AND($E41="PRE",$E40="PRE",ISNUMBER($D41),ISNUMBER($D40)),$D41-$D40,"")</f>
        <v/>
      </c>
    </row>
    <row r="42">
      <c r="D42" s="8">
        <f>IF(AND(ISNUMBER($B42),ISNUMBER($C42),$C42&gt;0),$B42/$C42,"")</f>
        <v/>
      </c>
      <c r="E42" s="9">
        <f>IF(OR($A42="",$H$4=""),"",IF($A42&lt;$H$4,"PRE","POST"))</f>
        <v/>
      </c>
      <c r="F42" s="14">
        <f>IF(AND($E42="PRE",$E41="PRE",ISNUMBER($D42),ISNUMBER($D41)),$D42-$D41,"")</f>
        <v/>
      </c>
    </row>
    <row r="43">
      <c r="D43" s="8">
        <f>IF(AND(ISNUMBER($B43),ISNUMBER($C43),$C43&gt;0),$B43/$C43,"")</f>
        <v/>
      </c>
      <c r="E43" s="9">
        <f>IF(OR($A43="",$H$4=""),"",IF($A43&lt;$H$4,"PRE","POST"))</f>
        <v/>
      </c>
      <c r="F43" s="14">
        <f>IF(AND($E43="PRE",$E42="PRE",ISNUMBER($D43),ISNUMBER($D42)),$D43-$D42,"")</f>
        <v/>
      </c>
    </row>
    <row r="44">
      <c r="D44" s="8">
        <f>IF(AND(ISNUMBER($B44),ISNUMBER($C44),$C44&gt;0),$B44/$C44,"")</f>
        <v/>
      </c>
      <c r="E44" s="9">
        <f>IF(OR($A44="",$H$4=""),"",IF($A44&lt;$H$4,"PRE","POST"))</f>
        <v/>
      </c>
      <c r="F44" s="14">
        <f>IF(AND($E44="PRE",$E43="PRE",ISNUMBER($D44),ISNUMBER($D43)),$D44-$D43,"")</f>
        <v/>
      </c>
    </row>
    <row r="45">
      <c r="D45" s="8">
        <f>IF(AND(ISNUMBER($B45),ISNUMBER($C45),$C45&gt;0),$B45/$C45,"")</f>
        <v/>
      </c>
      <c r="E45" s="9">
        <f>IF(OR($A45="",$H$4=""),"",IF($A45&lt;$H$4,"PRE","POST"))</f>
        <v/>
      </c>
      <c r="F45" s="14">
        <f>IF(AND($E45="PRE",$E44="PRE",ISNUMBER($D45),ISNUMBER($D44)),$D45-$D44,"")</f>
        <v/>
      </c>
    </row>
    <row r="46">
      <c r="D46" s="8">
        <f>IF(AND(ISNUMBER($B46),ISNUMBER($C46),$C46&gt;0),$B46/$C46,"")</f>
        <v/>
      </c>
      <c r="E46" s="9">
        <f>IF(OR($A46="",$H$4=""),"",IF($A46&lt;$H$4,"PRE","POST"))</f>
        <v/>
      </c>
      <c r="F46" s="14">
        <f>IF(AND($E46="PRE",$E45="PRE",ISNUMBER($D46),ISNUMBER($D45)),$D46-$D45,"")</f>
        <v/>
      </c>
    </row>
    <row r="47">
      <c r="D47" s="8">
        <f>IF(AND(ISNUMBER($B47),ISNUMBER($C47),$C47&gt;0),$B47/$C47,"")</f>
        <v/>
      </c>
      <c r="E47" s="9">
        <f>IF(OR($A47="",$H$4=""),"",IF($A47&lt;$H$4,"PRE","POST"))</f>
        <v/>
      </c>
      <c r="F47" s="14">
        <f>IF(AND($E47="PRE",$E46="PRE",ISNUMBER($D47),ISNUMBER($D46)),$D47-$D46,"")</f>
        <v/>
      </c>
    </row>
    <row r="48">
      <c r="D48" s="8">
        <f>IF(AND(ISNUMBER($B48),ISNUMBER($C48),$C48&gt;0),$B48/$C48,"")</f>
        <v/>
      </c>
      <c r="E48" s="9">
        <f>IF(OR($A48="",$H$4=""),"",IF($A48&lt;$H$4,"PRE","POST"))</f>
        <v/>
      </c>
      <c r="F48" s="14">
        <f>IF(AND($E48="PRE",$E47="PRE",ISNUMBER($D48),ISNUMBER($D47)),$D48-$D47,"")</f>
        <v/>
      </c>
    </row>
    <row r="49">
      <c r="D49" s="8">
        <f>IF(AND(ISNUMBER($B49),ISNUMBER($C49),$C49&gt;0),$B49/$C49,"")</f>
        <v/>
      </c>
      <c r="E49" s="9">
        <f>IF(OR($A49="",$H$4=""),"",IF($A49&lt;$H$4,"PRE","POST"))</f>
        <v/>
      </c>
      <c r="F49" s="14">
        <f>IF(AND($E49="PRE",$E48="PRE",ISNUMBER($D49),ISNUMBER($D48)),$D49-$D48,"")</f>
        <v/>
      </c>
    </row>
    <row r="50">
      <c r="D50" s="8">
        <f>IF(AND(ISNUMBER($B50),ISNUMBER($C50),$C50&gt;0),$B50/$C50,"")</f>
        <v/>
      </c>
      <c r="E50" s="9">
        <f>IF(OR($A50="",$H$4=""),"",IF($A50&lt;$H$4,"PRE","POST"))</f>
        <v/>
      </c>
      <c r="F50" s="14">
        <f>IF(AND($E50="PRE",$E49="PRE",ISNUMBER($D50),ISNUMBER($D49)),$D50-$D49,"")</f>
        <v/>
      </c>
    </row>
    <row r="51">
      <c r="D51" s="8">
        <f>IF(AND(ISNUMBER($B51),ISNUMBER($C51),$C51&gt;0),$B51/$C51,"")</f>
        <v/>
      </c>
      <c r="E51" s="9">
        <f>IF(OR($A51="",$H$4=""),"",IF($A51&lt;$H$4,"PRE","POST"))</f>
        <v/>
      </c>
      <c r="F51" s="14">
        <f>IF(AND($E51="PRE",$E50="PRE",ISNUMBER($D51),ISNUMBER($D50)),$D51-$D50,"")</f>
        <v/>
      </c>
    </row>
    <row r="52">
      <c r="D52" s="8">
        <f>IF(AND(ISNUMBER($B52),ISNUMBER($C52),$C52&gt;0),$B52/$C52,"")</f>
        <v/>
      </c>
      <c r="E52" s="9">
        <f>IF(OR($A52="",$H$4=""),"",IF($A52&lt;$H$4,"PRE","POST"))</f>
        <v/>
      </c>
      <c r="F52" s="14">
        <f>IF(AND($E52="PRE",$E51="PRE",ISNUMBER($D52),ISNUMBER($D51)),$D52-$D51,"")</f>
        <v/>
      </c>
    </row>
    <row r="53">
      <c r="D53" s="8">
        <f>IF(AND(ISNUMBER($B53),ISNUMBER($C53),$C53&gt;0),$B53/$C53,"")</f>
        <v/>
      </c>
      <c r="E53" s="9">
        <f>IF(OR($A53="",$H$4=""),"",IF($A53&lt;$H$4,"PRE","POST"))</f>
        <v/>
      </c>
      <c r="F53" s="14">
        <f>IF(AND($E53="PRE",$E52="PRE",ISNUMBER($D53),ISNUMBER($D52)),$D53-$D52,"")</f>
        <v/>
      </c>
    </row>
    <row r="54">
      <c r="D54" s="8">
        <f>IF(AND(ISNUMBER($B54),ISNUMBER($C54),$C54&gt;0),$B54/$C54,"")</f>
        <v/>
      </c>
      <c r="E54" s="9">
        <f>IF(OR($A54="",$H$4=""),"",IF($A54&lt;$H$4,"PRE","POST"))</f>
        <v/>
      </c>
      <c r="F54" s="14">
        <f>IF(AND($E54="PRE",$E53="PRE",ISNUMBER($D54),ISNUMBER($D53)),$D54-$D53,"")</f>
        <v/>
      </c>
    </row>
    <row r="55">
      <c r="D55" s="8">
        <f>IF(AND(ISNUMBER($B55),ISNUMBER($C55),$C55&gt;0),$B55/$C55,"")</f>
        <v/>
      </c>
      <c r="E55" s="9">
        <f>IF(OR($A55="",$H$4=""),"",IF($A55&lt;$H$4,"PRE","POST"))</f>
        <v/>
      </c>
      <c r="F55" s="14">
        <f>IF(AND($E55="PRE",$E54="PRE",ISNUMBER($D55),ISNUMBER($D54)),$D55-$D54,"")</f>
        <v/>
      </c>
    </row>
    <row r="56">
      <c r="D56" s="8">
        <f>IF(AND(ISNUMBER($B56),ISNUMBER($C56),$C56&gt;0),$B56/$C56,"")</f>
        <v/>
      </c>
      <c r="E56" s="9">
        <f>IF(OR($A56="",$H$4=""),"",IF($A56&lt;$H$4,"PRE","POST"))</f>
        <v/>
      </c>
      <c r="F56" s="14">
        <f>IF(AND($E56="PRE",$E55="PRE",ISNUMBER($D56),ISNUMBER($D55)),$D56-$D55,"")</f>
        <v/>
      </c>
    </row>
    <row r="57">
      <c r="D57" s="8">
        <f>IF(AND(ISNUMBER($B57),ISNUMBER($C57),$C57&gt;0),$B57/$C57,"")</f>
        <v/>
      </c>
      <c r="E57" s="9">
        <f>IF(OR($A57="",$H$4=""),"",IF($A57&lt;$H$4,"PRE","POST"))</f>
        <v/>
      </c>
      <c r="F57" s="14">
        <f>IF(AND($E57="PRE",$E56="PRE",ISNUMBER($D57),ISNUMBER($D56)),$D57-$D56,"")</f>
        <v/>
      </c>
    </row>
    <row r="58">
      <c r="D58" s="8">
        <f>IF(AND(ISNUMBER($B58),ISNUMBER($C58),$C58&gt;0),$B58/$C58,"")</f>
        <v/>
      </c>
      <c r="E58" s="9">
        <f>IF(OR($A58="",$H$4=""),"",IF($A58&lt;$H$4,"PRE","POST"))</f>
        <v/>
      </c>
      <c r="F58" s="14">
        <f>IF(AND($E58="PRE",$E57="PRE",ISNUMBER($D58),ISNUMBER($D57)),$D58-$D57,"")</f>
        <v/>
      </c>
    </row>
    <row r="59">
      <c r="D59" s="8">
        <f>IF(AND(ISNUMBER($B59),ISNUMBER($C59),$C59&gt;0),$B59/$C59,"")</f>
        <v/>
      </c>
      <c r="E59" s="9">
        <f>IF(OR($A59="",$H$4=""),"",IF($A59&lt;$H$4,"PRE","POST"))</f>
        <v/>
      </c>
      <c r="F59" s="14">
        <f>IF(AND($E59="PRE",$E58="PRE",ISNUMBER($D59),ISNUMBER($D58)),$D59-$D58,"")</f>
        <v/>
      </c>
    </row>
    <row r="60">
      <c r="D60" s="8">
        <f>IF(AND(ISNUMBER($B60),ISNUMBER($C60),$C60&gt;0),$B60/$C60,"")</f>
        <v/>
      </c>
      <c r="E60" s="9">
        <f>IF(OR($A60="",$H$4=""),"",IF($A60&lt;$H$4,"PRE","POST"))</f>
        <v/>
      </c>
      <c r="F60" s="14">
        <f>IF(AND($E60="PRE",$E59="PRE",ISNUMBER($D60),ISNUMBER($D59)),$D60-$D59,"")</f>
        <v/>
      </c>
    </row>
    <row r="61">
      <c r="D61" s="8">
        <f>IF(AND(ISNUMBER($B61),ISNUMBER($C61),$C61&gt;0),$B61/$C61,"")</f>
        <v/>
      </c>
      <c r="E61" s="9">
        <f>IF(OR($A61="",$H$4=""),"",IF($A61&lt;$H$4,"PRE","POST"))</f>
        <v/>
      </c>
      <c r="F61" s="14">
        <f>IF(AND($E61="PRE",$E60="PRE",ISNUMBER($D61),ISNUMBER($D60)),$D61-$D60,"")</f>
        <v/>
      </c>
    </row>
    <row r="62">
      <c r="D62" s="8">
        <f>IF(AND(ISNUMBER($B62),ISNUMBER($C62),$C62&gt;0),$B62/$C62,"")</f>
        <v/>
      </c>
      <c r="E62" s="9">
        <f>IF(OR($A62="",$H$4=""),"",IF($A62&lt;$H$4,"PRE","POST"))</f>
        <v/>
      </c>
      <c r="F62" s="14">
        <f>IF(AND($E62="PRE",$E61="PRE",ISNUMBER($D62),ISNUMBER($D61)),$D62-$D61,"")</f>
        <v/>
      </c>
    </row>
    <row r="63">
      <c r="D63" s="8">
        <f>IF(AND(ISNUMBER($B63),ISNUMBER($C63),$C63&gt;0),$B63/$C63,"")</f>
        <v/>
      </c>
      <c r="E63" s="9">
        <f>IF(OR($A63="",$H$4=""),"",IF($A63&lt;$H$4,"PRE","POST"))</f>
        <v/>
      </c>
      <c r="F63" s="14">
        <f>IF(AND($E63="PRE",$E62="PRE",ISNUMBER($D63),ISNUMBER($D62)),$D63-$D62,"")</f>
        <v/>
      </c>
    </row>
    <row r="64">
      <c r="D64" s="8">
        <f>IF(AND(ISNUMBER($B64),ISNUMBER($C64),$C64&gt;0),$B64/$C64,"")</f>
        <v/>
      </c>
      <c r="E64" s="9">
        <f>IF(OR($A64="",$H$4=""),"",IF($A64&lt;$H$4,"PRE","POST"))</f>
        <v/>
      </c>
      <c r="F64" s="14">
        <f>IF(AND($E64="PRE",$E63="PRE",ISNUMBER($D64),ISNUMBER($D63)),$D64-$D63,"")</f>
        <v/>
      </c>
    </row>
    <row r="65">
      <c r="D65" s="8">
        <f>IF(AND(ISNUMBER($B65),ISNUMBER($C65),$C65&gt;0),$B65/$C65,"")</f>
        <v/>
      </c>
      <c r="E65" s="9">
        <f>IF(OR($A65="",$H$4=""),"",IF($A65&lt;$H$4,"PRE","POST"))</f>
        <v/>
      </c>
      <c r="F65" s="14">
        <f>IF(AND($E65="PRE",$E64="PRE",ISNUMBER($D65),ISNUMBER($D64)),$D65-$D64,"")</f>
        <v/>
      </c>
    </row>
    <row r="66">
      <c r="D66" s="8">
        <f>IF(AND(ISNUMBER($B66),ISNUMBER($C66),$C66&gt;0),$B66/$C66,"")</f>
        <v/>
      </c>
      <c r="E66" s="9">
        <f>IF(OR($A66="",$H$4=""),"",IF($A66&lt;$H$4,"PRE","POST"))</f>
        <v/>
      </c>
      <c r="F66" s="14">
        <f>IF(AND($E66="PRE",$E65="PRE",ISNUMBER($D66),ISNUMBER($D65)),$D66-$D65,"")</f>
        <v/>
      </c>
    </row>
    <row r="67">
      <c r="D67" s="8">
        <f>IF(AND(ISNUMBER($B67),ISNUMBER($C67),$C67&gt;0),$B67/$C67,"")</f>
        <v/>
      </c>
      <c r="E67" s="9">
        <f>IF(OR($A67="",$H$4=""),"",IF($A67&lt;$H$4,"PRE","POST"))</f>
        <v/>
      </c>
      <c r="F67" s="14">
        <f>IF(AND($E67="PRE",$E66="PRE",ISNUMBER($D67),ISNUMBER($D66)),$D67-$D66,"")</f>
        <v/>
      </c>
    </row>
    <row r="68">
      <c r="D68" s="8">
        <f>IF(AND(ISNUMBER($B68),ISNUMBER($C68),$C68&gt;0),$B68/$C68,"")</f>
        <v/>
      </c>
      <c r="E68" s="9">
        <f>IF(OR($A68="",$H$4=""),"",IF($A68&lt;$H$4,"PRE","POST"))</f>
        <v/>
      </c>
      <c r="F68" s="14">
        <f>IF(AND($E68="PRE",$E67="PRE",ISNUMBER($D68),ISNUMBER($D67)),$D68-$D67,"")</f>
        <v/>
      </c>
    </row>
    <row r="69">
      <c r="D69" s="8">
        <f>IF(AND(ISNUMBER($B69),ISNUMBER($C69),$C69&gt;0),$B69/$C69,"")</f>
        <v/>
      </c>
      <c r="E69" s="9">
        <f>IF(OR($A69="",$H$4=""),"",IF($A69&lt;$H$4,"PRE","POST"))</f>
        <v/>
      </c>
      <c r="F69" s="14">
        <f>IF(AND($E69="PRE",$E68="PRE",ISNUMBER($D69),ISNUMBER($D68)),$D69-$D68,"")</f>
        <v/>
      </c>
    </row>
    <row r="70">
      <c r="D70" s="8">
        <f>IF(AND(ISNUMBER($B70),ISNUMBER($C70),$C70&gt;0),$B70/$C70,"")</f>
        <v/>
      </c>
      <c r="E70" s="9">
        <f>IF(OR($A70="",$H$4=""),"",IF($A70&lt;$H$4,"PRE","POST"))</f>
        <v/>
      </c>
      <c r="F70" s="14">
        <f>IF(AND($E70="PRE",$E69="PRE",ISNUMBER($D70),ISNUMBER($D69)),$D70-$D69,"")</f>
        <v/>
      </c>
    </row>
    <row r="71">
      <c r="D71" s="8">
        <f>IF(AND(ISNUMBER($B71),ISNUMBER($C71),$C71&gt;0),$B71/$C71,"")</f>
        <v/>
      </c>
      <c r="E71" s="9">
        <f>IF(OR($A71="",$H$4=""),"",IF($A71&lt;$H$4,"PRE","POST"))</f>
        <v/>
      </c>
      <c r="F71" s="14">
        <f>IF(AND($E71="PRE",$E70="PRE",ISNUMBER($D71),ISNUMBER($D70)),$D71-$D70,"")</f>
        <v/>
      </c>
    </row>
    <row r="72">
      <c r="D72" s="8">
        <f>IF(AND(ISNUMBER($B72),ISNUMBER($C72),$C72&gt;0),$B72/$C72,"")</f>
        <v/>
      </c>
      <c r="E72" s="9">
        <f>IF(OR($A72="",$H$4=""),"",IF($A72&lt;$H$4,"PRE","POST"))</f>
        <v/>
      </c>
      <c r="F72" s="14">
        <f>IF(AND($E72="PRE",$E71="PRE",ISNUMBER($D72),ISNUMBER($D71)),$D72-$D71,"")</f>
        <v/>
      </c>
    </row>
    <row r="73">
      <c r="D73" s="8">
        <f>IF(AND(ISNUMBER($B73),ISNUMBER($C73),$C73&gt;0),$B73/$C73,"")</f>
        <v/>
      </c>
      <c r="E73" s="9">
        <f>IF(OR($A73="",$H$4=""),"",IF($A73&lt;$H$4,"PRE","POST"))</f>
        <v/>
      </c>
      <c r="F73" s="14">
        <f>IF(AND($E73="PRE",$E72="PRE",ISNUMBER($D73),ISNUMBER($D72)),$D73-$D72,"")</f>
        <v/>
      </c>
    </row>
    <row r="74">
      <c r="D74" s="8">
        <f>IF(AND(ISNUMBER($B74),ISNUMBER($C74),$C74&gt;0),$B74/$C74,"")</f>
        <v/>
      </c>
      <c r="E74" s="9">
        <f>IF(OR($A74="",$H$4=""),"",IF($A74&lt;$H$4,"PRE","POST"))</f>
        <v/>
      </c>
      <c r="F74" s="14">
        <f>IF(AND($E74="PRE",$E73="PRE",ISNUMBER($D74),ISNUMBER($D73)),$D74-$D73,"")</f>
        <v/>
      </c>
    </row>
    <row r="75">
      <c r="D75" s="8">
        <f>IF(AND(ISNUMBER($B75),ISNUMBER($C75),$C75&gt;0),$B75/$C75,"")</f>
        <v/>
      </c>
      <c r="E75" s="9">
        <f>IF(OR($A75="",$H$4=""),"",IF($A75&lt;$H$4,"PRE","POST"))</f>
        <v/>
      </c>
      <c r="F75" s="14">
        <f>IF(AND($E75="PRE",$E74="PRE",ISNUMBER($D75),ISNUMBER($D74)),$D75-$D74,"")</f>
        <v/>
      </c>
    </row>
    <row r="76">
      <c r="D76" s="8">
        <f>IF(AND(ISNUMBER($B76),ISNUMBER($C76),$C76&gt;0),$B76/$C76,"")</f>
        <v/>
      </c>
      <c r="E76" s="9">
        <f>IF(OR($A76="",$H$4=""),"",IF($A76&lt;$H$4,"PRE","POST"))</f>
        <v/>
      </c>
      <c r="F76" s="14">
        <f>IF(AND($E76="PRE",$E75="PRE",ISNUMBER($D76),ISNUMBER($D75)),$D76-$D75,"")</f>
        <v/>
      </c>
    </row>
    <row r="77">
      <c r="D77" s="8">
        <f>IF(AND(ISNUMBER($B77),ISNUMBER($C77),$C77&gt;0),$B77/$C77,"")</f>
        <v/>
      </c>
      <c r="E77" s="9">
        <f>IF(OR($A77="",$H$4=""),"",IF($A77&lt;$H$4,"PRE","POST"))</f>
        <v/>
      </c>
      <c r="F77" s="14">
        <f>IF(AND($E77="PRE",$E76="PRE",ISNUMBER($D77),ISNUMBER($D76)),$D77-$D76,"")</f>
        <v/>
      </c>
    </row>
    <row r="78">
      <c r="D78" s="8">
        <f>IF(AND(ISNUMBER($B78),ISNUMBER($C78),$C78&gt;0),$B78/$C78,"")</f>
        <v/>
      </c>
      <c r="E78" s="9">
        <f>IF(OR($A78="",$H$4=""),"",IF($A78&lt;$H$4,"PRE","POST"))</f>
        <v/>
      </c>
      <c r="F78" s="14">
        <f>IF(AND($E78="PRE",$E77="PRE",ISNUMBER($D78),ISNUMBER($D77)),$D78-$D77,"")</f>
        <v/>
      </c>
    </row>
    <row r="79">
      <c r="D79" s="8">
        <f>IF(AND(ISNUMBER($B79),ISNUMBER($C79),$C79&gt;0),$B79/$C79,"")</f>
        <v/>
      </c>
      <c r="E79" s="9">
        <f>IF(OR($A79="",$H$4=""),"",IF($A79&lt;$H$4,"PRE","POST"))</f>
        <v/>
      </c>
      <c r="F79" s="14">
        <f>IF(AND($E79="PRE",$E78="PRE",ISNUMBER($D79),ISNUMBER($D78)),$D79-$D78,"")</f>
        <v/>
      </c>
    </row>
    <row r="80">
      <c r="D80" s="8">
        <f>IF(AND(ISNUMBER($B80),ISNUMBER($C80),$C80&gt;0),$B80/$C80,"")</f>
        <v/>
      </c>
      <c r="E80" s="9">
        <f>IF(OR($A80="",$H$4=""),"",IF($A80&lt;$H$4,"PRE","POST"))</f>
        <v/>
      </c>
      <c r="F80" s="14">
        <f>IF(AND($E80="PRE",$E79="PRE",ISNUMBER($D80),ISNUMBER($D79)),$D80-$D79,"")</f>
        <v/>
      </c>
    </row>
    <row r="81">
      <c r="D81" s="8">
        <f>IF(AND(ISNUMBER($B81),ISNUMBER($C81),$C81&gt;0),$B81/$C81,"")</f>
        <v/>
      </c>
      <c r="E81" s="9">
        <f>IF(OR($A81="",$H$4=""),"",IF($A81&lt;$H$4,"PRE","POST"))</f>
        <v/>
      </c>
      <c r="F81" s="14">
        <f>IF(AND($E81="PRE",$E80="PRE",ISNUMBER($D81),ISNUMBER($D80)),$D81-$D80,"")</f>
        <v/>
      </c>
    </row>
    <row r="82">
      <c r="D82" s="8">
        <f>IF(AND(ISNUMBER($B82),ISNUMBER($C82),$C82&gt;0),$B82/$C82,"")</f>
        <v/>
      </c>
      <c r="E82" s="9">
        <f>IF(OR($A82="",$H$4=""),"",IF($A82&lt;$H$4,"PRE","POST"))</f>
        <v/>
      </c>
      <c r="F82" s="14">
        <f>IF(AND($E82="PRE",$E81="PRE",ISNUMBER($D82),ISNUMBER($D81)),$D82-$D81,"")</f>
        <v/>
      </c>
    </row>
    <row r="83">
      <c r="D83" s="8">
        <f>IF(AND(ISNUMBER($B83),ISNUMBER($C83),$C83&gt;0),$B83/$C83,"")</f>
        <v/>
      </c>
      <c r="E83" s="9">
        <f>IF(OR($A83="",$H$4=""),"",IF($A83&lt;$H$4,"PRE","POST"))</f>
        <v/>
      </c>
      <c r="F83" s="14">
        <f>IF(AND($E83="PRE",$E82="PRE",ISNUMBER($D83),ISNUMBER($D82)),$D83-$D82,"")</f>
        <v/>
      </c>
    </row>
    <row r="84">
      <c r="D84" s="8">
        <f>IF(AND(ISNUMBER($B84),ISNUMBER($C84),$C84&gt;0),$B84/$C84,"")</f>
        <v/>
      </c>
      <c r="E84" s="9">
        <f>IF(OR($A84="",$H$4=""),"",IF($A84&lt;$H$4,"PRE","POST"))</f>
        <v/>
      </c>
      <c r="F84" s="14">
        <f>IF(AND($E84="PRE",$E83="PRE",ISNUMBER($D84),ISNUMBER($D83)),$D84-$D83,"")</f>
        <v/>
      </c>
    </row>
    <row r="85">
      <c r="D85" s="8">
        <f>IF(AND(ISNUMBER($B85),ISNUMBER($C85),$C85&gt;0),$B85/$C85,"")</f>
        <v/>
      </c>
      <c r="E85" s="9">
        <f>IF(OR($A85="",$H$4=""),"",IF($A85&lt;$H$4,"PRE","POST"))</f>
        <v/>
      </c>
      <c r="F85" s="14">
        <f>IF(AND($E85="PRE",$E84="PRE",ISNUMBER($D85),ISNUMBER($D84)),$D85-$D84,"")</f>
        <v/>
      </c>
    </row>
    <row r="86">
      <c r="D86" s="8">
        <f>IF(AND(ISNUMBER($B86),ISNUMBER($C86),$C86&gt;0),$B86/$C86,"")</f>
        <v/>
      </c>
      <c r="E86" s="9">
        <f>IF(OR($A86="",$H$4=""),"",IF($A86&lt;$H$4,"PRE","POST"))</f>
        <v/>
      </c>
      <c r="F86" s="14">
        <f>IF(AND($E86="PRE",$E85="PRE",ISNUMBER($D86),ISNUMBER($D85)),$D86-$D85,"")</f>
        <v/>
      </c>
    </row>
    <row r="87">
      <c r="D87" s="8">
        <f>IF(AND(ISNUMBER($B87),ISNUMBER($C87),$C87&gt;0),$B87/$C87,"")</f>
        <v/>
      </c>
      <c r="E87" s="9">
        <f>IF(OR($A87="",$H$4=""),"",IF($A87&lt;$H$4,"PRE","POST"))</f>
        <v/>
      </c>
      <c r="F87" s="14">
        <f>IF(AND($E87="PRE",$E86="PRE",ISNUMBER($D87),ISNUMBER($D86)),$D87-$D86,"")</f>
        <v/>
      </c>
    </row>
    <row r="88">
      <c r="D88" s="8">
        <f>IF(AND(ISNUMBER($B88),ISNUMBER($C88),$C88&gt;0),$B88/$C88,"")</f>
        <v/>
      </c>
      <c r="E88" s="9">
        <f>IF(OR($A88="",$H$4=""),"",IF($A88&lt;$H$4,"PRE","POST"))</f>
        <v/>
      </c>
      <c r="F88" s="14">
        <f>IF(AND($E88="PRE",$E87="PRE",ISNUMBER($D88),ISNUMBER($D87)),$D88-$D87,"")</f>
        <v/>
      </c>
    </row>
    <row r="89">
      <c r="D89" s="8">
        <f>IF(AND(ISNUMBER($B89),ISNUMBER($C89),$C89&gt;0),$B89/$C89,"")</f>
        <v/>
      </c>
      <c r="E89" s="9">
        <f>IF(OR($A89="",$H$4=""),"",IF($A89&lt;$H$4,"PRE","POST"))</f>
        <v/>
      </c>
      <c r="F89" s="14">
        <f>IF(AND($E89="PRE",$E88="PRE",ISNUMBER($D89),ISNUMBER($D88)),$D89-$D88,"")</f>
        <v/>
      </c>
    </row>
    <row r="90">
      <c r="D90" s="8">
        <f>IF(AND(ISNUMBER($B90),ISNUMBER($C90),$C90&gt;0),$B90/$C90,"")</f>
        <v/>
      </c>
      <c r="E90" s="9">
        <f>IF(OR($A90="",$H$4=""),"",IF($A90&lt;$H$4,"PRE","POST"))</f>
        <v/>
      </c>
      <c r="F90" s="14">
        <f>IF(AND($E90="PRE",$E89="PRE",ISNUMBER($D90),ISNUMBER($D89)),$D90-$D89,"")</f>
        <v/>
      </c>
    </row>
    <row r="91">
      <c r="D91" s="8">
        <f>IF(AND(ISNUMBER($B91),ISNUMBER($C91),$C91&gt;0),$B91/$C91,"")</f>
        <v/>
      </c>
      <c r="E91" s="9">
        <f>IF(OR($A91="",$H$4=""),"",IF($A91&lt;$H$4,"PRE","POST"))</f>
        <v/>
      </c>
      <c r="F91" s="14">
        <f>IF(AND($E91="PRE",$E90="PRE",ISNUMBER($D91),ISNUMBER($D90)),$D91-$D90,"")</f>
        <v/>
      </c>
    </row>
    <row r="92">
      <c r="D92" s="8">
        <f>IF(AND(ISNUMBER($B92),ISNUMBER($C92),$C92&gt;0),$B92/$C92,"")</f>
        <v/>
      </c>
      <c r="E92" s="9">
        <f>IF(OR($A92="",$H$4=""),"",IF($A92&lt;$H$4,"PRE","POST"))</f>
        <v/>
      </c>
      <c r="F92" s="14">
        <f>IF(AND($E92="PRE",$E91="PRE",ISNUMBER($D92),ISNUMBER($D91)),$D92-$D91,"")</f>
        <v/>
      </c>
    </row>
    <row r="93">
      <c r="D93" s="8">
        <f>IF(AND(ISNUMBER($B93),ISNUMBER($C93),$C93&gt;0),$B93/$C93,"")</f>
        <v/>
      </c>
      <c r="E93" s="9">
        <f>IF(OR($A93="",$H$4=""),"",IF($A93&lt;$H$4,"PRE","POST"))</f>
        <v/>
      </c>
      <c r="F93" s="14">
        <f>IF(AND($E93="PRE",$E92="PRE",ISNUMBER($D93),ISNUMBER($D92)),$D93-$D92,"")</f>
        <v/>
      </c>
    </row>
    <row r="94">
      <c r="D94" s="8">
        <f>IF(AND(ISNUMBER($B94),ISNUMBER($C94),$C94&gt;0),$B94/$C94,"")</f>
        <v/>
      </c>
      <c r="E94" s="9">
        <f>IF(OR($A94="",$H$4=""),"",IF($A94&lt;$H$4,"PRE","POST"))</f>
        <v/>
      </c>
      <c r="F94" s="14">
        <f>IF(AND($E94="PRE",$E93="PRE",ISNUMBER($D94),ISNUMBER($D93)),$D94-$D93,"")</f>
        <v/>
      </c>
    </row>
    <row r="95">
      <c r="D95" s="8">
        <f>IF(AND(ISNUMBER($B95),ISNUMBER($C95),$C95&gt;0),$B95/$C95,"")</f>
        <v/>
      </c>
      <c r="E95" s="9">
        <f>IF(OR($A95="",$H$4=""),"",IF($A95&lt;$H$4,"PRE","POST"))</f>
        <v/>
      </c>
      <c r="F95" s="14">
        <f>IF(AND($E95="PRE",$E94="PRE",ISNUMBER($D95),ISNUMBER($D94)),$D95-$D94,"")</f>
        <v/>
      </c>
    </row>
    <row r="96">
      <c r="D96" s="8">
        <f>IF(AND(ISNUMBER($B96),ISNUMBER($C96),$C96&gt;0),$B96/$C96,"")</f>
        <v/>
      </c>
      <c r="E96" s="9">
        <f>IF(OR($A96="",$H$4=""),"",IF($A96&lt;$H$4,"PRE","POST"))</f>
        <v/>
      </c>
      <c r="F96" s="14">
        <f>IF(AND($E96="PRE",$E95="PRE",ISNUMBER($D96),ISNUMBER($D95)),$D96-$D95,"")</f>
        <v/>
      </c>
    </row>
    <row r="97">
      <c r="D97" s="8">
        <f>IF(AND(ISNUMBER($B97),ISNUMBER($C97),$C97&gt;0),$B97/$C97,"")</f>
        <v/>
      </c>
      <c r="E97" s="9">
        <f>IF(OR($A97="",$H$4=""),"",IF($A97&lt;$H$4,"PRE","POST"))</f>
        <v/>
      </c>
      <c r="F97" s="14">
        <f>IF(AND($E97="PRE",$E96="PRE",ISNUMBER($D97),ISNUMBER($D96)),$D97-$D96,"")</f>
        <v/>
      </c>
    </row>
    <row r="98">
      <c r="D98" s="8">
        <f>IF(AND(ISNUMBER($B98),ISNUMBER($C98),$C98&gt;0),$B98/$C98,"")</f>
        <v/>
      </c>
      <c r="E98" s="9">
        <f>IF(OR($A98="",$H$4=""),"",IF($A98&lt;$H$4,"PRE","POST"))</f>
        <v/>
      </c>
      <c r="F98" s="14">
        <f>IF(AND($E98="PRE",$E97="PRE",ISNUMBER($D98),ISNUMBER($D97)),$D98-$D97,"")</f>
        <v/>
      </c>
    </row>
    <row r="99">
      <c r="D99" s="8">
        <f>IF(AND(ISNUMBER($B99),ISNUMBER($C99),$C99&gt;0),$B99/$C99,"")</f>
        <v/>
      </c>
      <c r="E99" s="9">
        <f>IF(OR($A99="",$H$4=""),"",IF($A99&lt;$H$4,"PRE","POST"))</f>
        <v/>
      </c>
      <c r="F99" s="14">
        <f>IF(AND($E99="PRE",$E98="PRE",ISNUMBER($D99),ISNUMBER($D98)),$D99-$D98,"")</f>
        <v/>
      </c>
    </row>
    <row r="100">
      <c r="D100" s="8">
        <f>IF(AND(ISNUMBER($B100),ISNUMBER($C100),$C100&gt;0),$B100/$C100,"")</f>
        <v/>
      </c>
      <c r="E100" s="9">
        <f>IF(OR($A100="",$H$4=""),"",IF($A100&lt;$H$4,"PRE","POST"))</f>
        <v/>
      </c>
      <c r="F100" s="14">
        <f>IF(AND($E100="PRE",$E99="PRE",ISNUMBER($D100),ISNUMBER($D99)),$D100-$D99,"")</f>
        <v/>
      </c>
    </row>
    <row r="101">
      <c r="D101" s="8">
        <f>IF(AND(ISNUMBER($B101),ISNUMBER($C101),$C101&gt;0),$B101/$C101,"")</f>
        <v/>
      </c>
      <c r="E101" s="9">
        <f>IF(OR($A101="",$H$4=""),"",IF($A101&lt;$H$4,"PRE","POST"))</f>
        <v/>
      </c>
      <c r="F101" s="14">
        <f>IF(AND($E101="PRE",$E100="PRE",ISNUMBER($D101),ISNUMBER($D100)),$D101-$D100,"")</f>
        <v/>
      </c>
    </row>
    <row r="102">
      <c r="D102" s="8">
        <f>IF(AND(ISNUMBER($B102),ISNUMBER($C102),$C102&gt;0),$B102/$C102,"")</f>
        <v/>
      </c>
      <c r="E102" s="9">
        <f>IF(OR($A102="",$H$4=""),"",IF($A102&lt;$H$4,"PRE","POST"))</f>
        <v/>
      </c>
      <c r="F102" s="14">
        <f>IF(AND($E102="PRE",$E101="PRE",ISNUMBER($D102),ISNUMBER($D101)),$D102-$D101,"")</f>
        <v/>
      </c>
    </row>
    <row r="103">
      <c r="D103" s="8">
        <f>IF(AND(ISNUMBER($B103),ISNUMBER($C103),$C103&gt;0),$B103/$C103,"")</f>
        <v/>
      </c>
      <c r="E103" s="9">
        <f>IF(OR($A103="",$H$4=""),"",IF($A103&lt;$H$4,"PRE","POST"))</f>
        <v/>
      </c>
      <c r="F103" s="14">
        <f>IF(AND($E103="PRE",$E102="PRE",ISNUMBER($D103),ISNUMBER($D102)),$D103-$D102,"")</f>
        <v/>
      </c>
    </row>
    <row r="104">
      <c r="D104" s="8">
        <f>IF(AND(ISNUMBER($B104),ISNUMBER($C104),$C104&gt;0),$B104/$C104,"")</f>
        <v/>
      </c>
      <c r="E104" s="9">
        <f>IF(OR($A104="",$H$4=""),"",IF($A104&lt;$H$4,"PRE","POST"))</f>
        <v/>
      </c>
      <c r="F104" s="14">
        <f>IF(AND($E104="PRE",$E103="PRE",ISNUMBER($D104),ISNUMBER($D103)),$D104-$D103,"")</f>
        <v/>
      </c>
    </row>
    <row r="105">
      <c r="D105" s="8">
        <f>IF(AND(ISNUMBER($B105),ISNUMBER($C105),$C105&gt;0),$B105/$C105,"")</f>
        <v/>
      </c>
      <c r="E105" s="9">
        <f>IF(OR($A105="",$H$4=""),"",IF($A105&lt;$H$4,"PRE","POST"))</f>
        <v/>
      </c>
      <c r="F105" s="14">
        <f>IF(AND($E105="PRE",$E104="PRE",ISNUMBER($D105),ISNUMBER($D104)),$D105-$D104,"")</f>
        <v/>
      </c>
    </row>
    <row r="106">
      <c r="D106" s="8">
        <f>IF(AND(ISNUMBER($B106),ISNUMBER($C106),$C106&gt;0),$B106/$C106,"")</f>
        <v/>
      </c>
      <c r="E106" s="9">
        <f>IF(OR($A106="",$H$4=""),"",IF($A106&lt;$H$4,"PRE","POST"))</f>
        <v/>
      </c>
      <c r="F106" s="14">
        <f>IF(AND($E106="PRE",$E105="PRE",ISNUMBER($D106),ISNUMBER($D105)),$D106-$D105,"")</f>
        <v/>
      </c>
    </row>
    <row r="107">
      <c r="D107" s="8">
        <f>IF(AND(ISNUMBER($B107),ISNUMBER($C107),$C107&gt;0),$B107/$C107,"")</f>
        <v/>
      </c>
      <c r="E107" s="9">
        <f>IF(OR($A107="",$H$4=""),"",IF($A107&lt;$H$4,"PRE","POST"))</f>
        <v/>
      </c>
      <c r="F107" s="14">
        <f>IF(AND($E107="PRE",$E106="PRE",ISNUMBER($D107),ISNUMBER($D106)),$D107-$D106,"")</f>
        <v/>
      </c>
    </row>
    <row r="108">
      <c r="D108" s="8">
        <f>IF(AND(ISNUMBER($B108),ISNUMBER($C108),$C108&gt;0),$B108/$C108,"")</f>
        <v/>
      </c>
      <c r="E108" s="9">
        <f>IF(OR($A108="",$H$4=""),"",IF($A108&lt;$H$4,"PRE","POST"))</f>
        <v/>
      </c>
      <c r="F108" s="14">
        <f>IF(AND($E108="PRE",$E107="PRE",ISNUMBER($D108),ISNUMBER($D107)),$D108-$D107,"")</f>
        <v/>
      </c>
    </row>
    <row r="109">
      <c r="D109" s="8">
        <f>IF(AND(ISNUMBER($B109),ISNUMBER($C109),$C109&gt;0),$B109/$C109,"")</f>
        <v/>
      </c>
      <c r="E109" s="9">
        <f>IF(OR($A109="",$H$4=""),"",IF($A109&lt;$H$4,"PRE","POST"))</f>
        <v/>
      </c>
      <c r="F109" s="14">
        <f>IF(AND($E109="PRE",$E108="PRE",ISNUMBER($D109),ISNUMBER($D108)),$D109-$D108,"")</f>
        <v/>
      </c>
    </row>
    <row r="110">
      <c r="D110" s="8">
        <f>IF(AND(ISNUMBER($B110),ISNUMBER($C110),$C110&gt;0),$B110/$C110,"")</f>
        <v/>
      </c>
      <c r="E110" s="9">
        <f>IF(OR($A110="",$H$4=""),"",IF($A110&lt;$H$4,"PRE","POST"))</f>
        <v/>
      </c>
      <c r="F110" s="14">
        <f>IF(AND($E110="PRE",$E109="PRE",ISNUMBER($D110),ISNUMBER($D109)),$D110-$D109,"")</f>
        <v/>
      </c>
    </row>
    <row r="111">
      <c r="D111" s="8">
        <f>IF(AND(ISNUMBER($B111),ISNUMBER($C111),$C111&gt;0),$B111/$C111,"")</f>
        <v/>
      </c>
      <c r="E111" s="9">
        <f>IF(OR($A111="",$H$4=""),"",IF($A111&lt;$H$4,"PRE","POST"))</f>
        <v/>
      </c>
      <c r="F111" s="14">
        <f>IF(AND($E111="PRE",$E110="PRE",ISNUMBER($D111),ISNUMBER($D110)),$D111-$D110,"")</f>
        <v/>
      </c>
    </row>
    <row r="112">
      <c r="D112" s="8">
        <f>IF(AND(ISNUMBER($B112),ISNUMBER($C112),$C112&gt;0),$B112/$C112,"")</f>
        <v/>
      </c>
      <c r="E112" s="9">
        <f>IF(OR($A112="",$H$4=""),"",IF($A112&lt;$H$4,"PRE","POST"))</f>
        <v/>
      </c>
      <c r="F112" s="14">
        <f>IF(AND($E112="PRE",$E111="PRE",ISNUMBER($D112),ISNUMBER($D111)),$D112-$D111,"")</f>
        <v/>
      </c>
    </row>
    <row r="113">
      <c r="D113" s="8">
        <f>IF(AND(ISNUMBER($B113),ISNUMBER($C113),$C113&gt;0),$B113/$C113,"")</f>
        <v/>
      </c>
      <c r="E113" s="9">
        <f>IF(OR($A113="",$H$4=""),"",IF($A113&lt;$H$4,"PRE","POST"))</f>
        <v/>
      </c>
      <c r="F113" s="14">
        <f>IF(AND($E113="PRE",$E112="PRE",ISNUMBER($D113),ISNUMBER($D112)),$D113-$D112,"")</f>
        <v/>
      </c>
    </row>
    <row r="114">
      <c r="D114" s="8">
        <f>IF(AND(ISNUMBER($B114),ISNUMBER($C114),$C114&gt;0),$B114/$C114,"")</f>
        <v/>
      </c>
      <c r="E114" s="9">
        <f>IF(OR($A114="",$H$4=""),"",IF($A114&lt;$H$4,"PRE","POST"))</f>
        <v/>
      </c>
      <c r="F114" s="14">
        <f>IF(AND($E114="PRE",$E113="PRE",ISNUMBER($D114),ISNUMBER($D113)),$D114-$D113,"")</f>
        <v/>
      </c>
    </row>
    <row r="115">
      <c r="D115" s="8">
        <f>IF(AND(ISNUMBER($B115),ISNUMBER($C115),$C115&gt;0),$B115/$C115,"")</f>
        <v/>
      </c>
      <c r="E115" s="9">
        <f>IF(OR($A115="",$H$4=""),"",IF($A115&lt;$H$4,"PRE","POST"))</f>
        <v/>
      </c>
      <c r="F115" s="14">
        <f>IF(AND($E115="PRE",$E114="PRE",ISNUMBER($D115),ISNUMBER($D114)),$D115-$D114,"")</f>
        <v/>
      </c>
    </row>
    <row r="116">
      <c r="D116" s="8">
        <f>IF(AND(ISNUMBER($B116),ISNUMBER($C116),$C116&gt;0),$B116/$C116,"")</f>
        <v/>
      </c>
      <c r="E116" s="9">
        <f>IF(OR($A116="",$H$4=""),"",IF($A116&lt;$H$4,"PRE","POST"))</f>
        <v/>
      </c>
      <c r="F116" s="14">
        <f>IF(AND($E116="PRE",$E115="PRE",ISNUMBER($D116),ISNUMBER($D115)),$D116-$D115,"")</f>
        <v/>
      </c>
    </row>
    <row r="117">
      <c r="D117" s="8">
        <f>IF(AND(ISNUMBER($B117),ISNUMBER($C117),$C117&gt;0),$B117/$C117,"")</f>
        <v/>
      </c>
      <c r="E117" s="9">
        <f>IF(OR($A117="",$H$4=""),"",IF($A117&lt;$H$4,"PRE","POST"))</f>
        <v/>
      </c>
      <c r="F117" s="14">
        <f>IF(AND($E117="PRE",$E116="PRE",ISNUMBER($D117),ISNUMBER($D116)),$D117-$D116,"")</f>
        <v/>
      </c>
    </row>
    <row r="118">
      <c r="D118" s="8">
        <f>IF(AND(ISNUMBER($B118),ISNUMBER($C118),$C118&gt;0),$B118/$C118,"")</f>
        <v/>
      </c>
      <c r="E118" s="9">
        <f>IF(OR($A118="",$H$4=""),"",IF($A118&lt;$H$4,"PRE","POST"))</f>
        <v/>
      </c>
      <c r="F118" s="14">
        <f>IF(AND($E118="PRE",$E117="PRE",ISNUMBER($D118),ISNUMBER($D117)),$D118-$D117,"")</f>
        <v/>
      </c>
    </row>
    <row r="119">
      <c r="D119" s="8">
        <f>IF(AND(ISNUMBER($B119),ISNUMBER($C119),$C119&gt;0),$B119/$C119,"")</f>
        <v/>
      </c>
      <c r="E119" s="9">
        <f>IF(OR($A119="",$H$4=""),"",IF($A119&lt;$H$4,"PRE","POST"))</f>
        <v/>
      </c>
      <c r="F119" s="14">
        <f>IF(AND($E119="PRE",$E118="PRE",ISNUMBER($D119),ISNUMBER($D118)),$D119-$D118,"")</f>
        <v/>
      </c>
    </row>
    <row r="120">
      <c r="D120" s="8">
        <f>IF(AND(ISNUMBER($B120),ISNUMBER($C120),$C120&gt;0),$B120/$C120,"")</f>
        <v/>
      </c>
      <c r="E120" s="9">
        <f>IF(OR($A120="",$H$4=""),"",IF($A120&lt;$H$4,"PRE","POST"))</f>
        <v/>
      </c>
      <c r="F120" s="14">
        <f>IF(AND($E120="PRE",$E119="PRE",ISNUMBER($D120),ISNUMBER($D119)),$D120-$D119,"")</f>
        <v/>
      </c>
    </row>
    <row r="121">
      <c r="D121" s="8">
        <f>IF(AND(ISNUMBER($B121),ISNUMBER($C121),$C121&gt;0),$B121/$C121,"")</f>
        <v/>
      </c>
      <c r="E121" s="9">
        <f>IF(OR($A121="",$H$4=""),"",IF($A121&lt;$H$4,"PRE","POST"))</f>
        <v/>
      </c>
      <c r="F121" s="14">
        <f>IF(AND($E121="PRE",$E120="PRE",ISNUMBER($D121),ISNUMBER($D120)),$D121-$D120,"")</f>
        <v/>
      </c>
    </row>
    <row r="122">
      <c r="D122" s="8">
        <f>IF(AND(ISNUMBER($B122),ISNUMBER($C122),$C122&gt;0),$B122/$C122,"")</f>
        <v/>
      </c>
      <c r="E122" s="9">
        <f>IF(OR($A122="",$H$4=""),"",IF($A122&lt;$H$4,"PRE","POST"))</f>
        <v/>
      </c>
      <c r="F122" s="14">
        <f>IF(AND($E122="PRE",$E121="PRE",ISNUMBER($D122),ISNUMBER($D121)),$D122-$D121,"")</f>
        <v/>
      </c>
    </row>
    <row r="123">
      <c r="D123" s="8">
        <f>IF(AND(ISNUMBER($B123),ISNUMBER($C123),$C123&gt;0),$B123/$C123,"")</f>
        <v/>
      </c>
      <c r="E123" s="9">
        <f>IF(OR($A123="",$H$4=""),"",IF($A123&lt;$H$4,"PRE","POST"))</f>
        <v/>
      </c>
      <c r="F123" s="14">
        <f>IF(AND($E123="PRE",$E122="PRE",ISNUMBER($D123),ISNUMBER($D122)),$D123-$D122,"")</f>
        <v/>
      </c>
    </row>
    <row r="124">
      <c r="D124" s="8">
        <f>IF(AND(ISNUMBER($B124),ISNUMBER($C124),$C124&gt;0),$B124/$C124,"")</f>
        <v/>
      </c>
      <c r="E124" s="9">
        <f>IF(OR($A124="",$H$4=""),"",IF($A124&lt;$H$4,"PRE","POST"))</f>
        <v/>
      </c>
      <c r="F124" s="14">
        <f>IF(AND($E124="PRE",$E123="PRE",ISNUMBER($D124),ISNUMBER($D123)),$D124-$D123,"")</f>
        <v/>
      </c>
    </row>
    <row r="125">
      <c r="D125" s="8">
        <f>IF(AND(ISNUMBER($B125),ISNUMBER($C125),$C125&gt;0),$B125/$C125,"")</f>
        <v/>
      </c>
      <c r="E125" s="9">
        <f>IF(OR($A125="",$H$4=""),"",IF($A125&lt;$H$4,"PRE","POST"))</f>
        <v/>
      </c>
      <c r="F125" s="14">
        <f>IF(AND($E125="PRE",$E124="PRE",ISNUMBER($D125),ISNUMBER($D124)),$D125-$D124,"")</f>
        <v/>
      </c>
    </row>
    <row r="126">
      <c r="D126" s="8">
        <f>IF(AND(ISNUMBER($B126),ISNUMBER($C126),$C126&gt;0),$B126/$C126,"")</f>
        <v/>
      </c>
      <c r="E126" s="9">
        <f>IF(OR($A126="",$H$4=""),"",IF($A126&lt;$H$4,"PRE","POST"))</f>
        <v/>
      </c>
      <c r="F126" s="14">
        <f>IF(AND($E126="PRE",$E125="PRE",ISNUMBER($D126),ISNUMBER($D125)),$D126-$D125,"")</f>
        <v/>
      </c>
    </row>
    <row r="127">
      <c r="D127" s="8">
        <f>IF(AND(ISNUMBER($B127),ISNUMBER($C127),$C127&gt;0),$B127/$C127,"")</f>
        <v/>
      </c>
      <c r="E127" s="9">
        <f>IF(OR($A127="",$H$4=""),"",IF($A127&lt;$H$4,"PRE","POST"))</f>
        <v/>
      </c>
      <c r="F127" s="14">
        <f>IF(AND($E127="PRE",$E126="PRE",ISNUMBER($D127),ISNUMBER($D126)),$D127-$D126,"")</f>
        <v/>
      </c>
    </row>
    <row r="128">
      <c r="D128" s="8">
        <f>IF(AND(ISNUMBER($B128),ISNUMBER($C128),$C128&gt;0),$B128/$C128,"")</f>
        <v/>
      </c>
      <c r="E128" s="9">
        <f>IF(OR($A128="",$H$4=""),"",IF($A128&lt;$H$4,"PRE","POST"))</f>
        <v/>
      </c>
      <c r="F128" s="14">
        <f>IF(AND($E128="PRE",$E127="PRE",ISNUMBER($D128),ISNUMBER($D127)),$D128-$D127,"")</f>
        <v/>
      </c>
    </row>
    <row r="129">
      <c r="D129" s="8">
        <f>IF(AND(ISNUMBER($B129),ISNUMBER($C129),$C129&gt;0),$B129/$C129,"")</f>
        <v/>
      </c>
      <c r="E129" s="9">
        <f>IF(OR($A129="",$H$4=""),"",IF($A129&lt;$H$4,"PRE","POST"))</f>
        <v/>
      </c>
      <c r="F129" s="14">
        <f>IF(AND($E129="PRE",$E128="PRE",ISNUMBER($D129),ISNUMBER($D128)),$D129-$D128,"")</f>
        <v/>
      </c>
    </row>
    <row r="130">
      <c r="D130" s="8">
        <f>IF(AND(ISNUMBER($B130),ISNUMBER($C130),$C130&gt;0),$B130/$C130,"")</f>
        <v/>
      </c>
      <c r="E130" s="9">
        <f>IF(OR($A130="",$H$4=""),"",IF($A130&lt;$H$4,"PRE","POST"))</f>
        <v/>
      </c>
      <c r="F130" s="14">
        <f>IF(AND($E130="PRE",$E129="PRE",ISNUMBER($D130),ISNUMBER($D129)),$D130-$D129,"")</f>
        <v/>
      </c>
    </row>
    <row r="131">
      <c r="D131" s="8">
        <f>IF(AND(ISNUMBER($B131),ISNUMBER($C131),$C131&gt;0),$B131/$C131,"")</f>
        <v/>
      </c>
      <c r="E131" s="9">
        <f>IF(OR($A131="",$H$4=""),"",IF($A131&lt;$H$4,"PRE","POST"))</f>
        <v/>
      </c>
      <c r="F131" s="14">
        <f>IF(AND($E131="PRE",$E130="PRE",ISNUMBER($D131),ISNUMBER($D130)),$D131-$D130,"")</f>
        <v/>
      </c>
    </row>
    <row r="132">
      <c r="D132" s="8">
        <f>IF(AND(ISNUMBER($B132),ISNUMBER($C132),$C132&gt;0),$B132/$C132,"")</f>
        <v/>
      </c>
      <c r="E132" s="9">
        <f>IF(OR($A132="",$H$4=""),"",IF($A132&lt;$H$4,"PRE","POST"))</f>
        <v/>
      </c>
      <c r="F132" s="14">
        <f>IF(AND($E132="PRE",$E131="PRE",ISNUMBER($D132),ISNUMBER($D131)),$D132-$D131,"")</f>
        <v/>
      </c>
    </row>
    <row r="133">
      <c r="D133" s="8">
        <f>IF(AND(ISNUMBER($B133),ISNUMBER($C133),$C133&gt;0),$B133/$C133,"")</f>
        <v/>
      </c>
      <c r="E133" s="9">
        <f>IF(OR($A133="",$H$4=""),"",IF($A133&lt;$H$4,"PRE","POST"))</f>
        <v/>
      </c>
      <c r="F133" s="14">
        <f>IF(AND($E133="PRE",$E132="PRE",ISNUMBER($D133),ISNUMBER($D132)),$D133-$D132,"")</f>
        <v/>
      </c>
    </row>
    <row r="134">
      <c r="D134" s="8">
        <f>IF(AND(ISNUMBER($B134),ISNUMBER($C134),$C134&gt;0),$B134/$C134,"")</f>
        <v/>
      </c>
      <c r="E134" s="9">
        <f>IF(OR($A134="",$H$4=""),"",IF($A134&lt;$H$4,"PRE","POST"))</f>
        <v/>
      </c>
      <c r="F134" s="14">
        <f>IF(AND($E134="PRE",$E133="PRE",ISNUMBER($D134),ISNUMBER($D133)),$D134-$D133,"")</f>
        <v/>
      </c>
    </row>
    <row r="135">
      <c r="D135" s="8">
        <f>IF(AND(ISNUMBER($B135),ISNUMBER($C135),$C135&gt;0),$B135/$C135,"")</f>
        <v/>
      </c>
      <c r="E135" s="9">
        <f>IF(OR($A135="",$H$4=""),"",IF($A135&lt;$H$4,"PRE","POST"))</f>
        <v/>
      </c>
      <c r="F135" s="14">
        <f>IF(AND($E135="PRE",$E134="PRE",ISNUMBER($D135),ISNUMBER($D134)),$D135-$D134,"")</f>
        <v/>
      </c>
    </row>
    <row r="136">
      <c r="D136" s="8">
        <f>IF(AND(ISNUMBER($B136),ISNUMBER($C136),$C136&gt;0),$B136/$C136,"")</f>
        <v/>
      </c>
      <c r="E136" s="9">
        <f>IF(OR($A136="",$H$4=""),"",IF($A136&lt;$H$4,"PRE","POST"))</f>
        <v/>
      </c>
      <c r="F136" s="14">
        <f>IF(AND($E136="PRE",$E135="PRE",ISNUMBER($D136),ISNUMBER($D135)),$D136-$D135,"")</f>
        <v/>
      </c>
    </row>
    <row r="137">
      <c r="D137" s="8">
        <f>IF(AND(ISNUMBER($B137),ISNUMBER($C137),$C137&gt;0),$B137/$C137,"")</f>
        <v/>
      </c>
      <c r="E137" s="9">
        <f>IF(OR($A137="",$H$4=""),"",IF($A137&lt;$H$4,"PRE","POST"))</f>
        <v/>
      </c>
      <c r="F137" s="14">
        <f>IF(AND($E137="PRE",$E136="PRE",ISNUMBER($D137),ISNUMBER($D136)),$D137-$D136,"")</f>
        <v/>
      </c>
    </row>
    <row r="138">
      <c r="D138" s="8">
        <f>IF(AND(ISNUMBER($B138),ISNUMBER($C138),$C138&gt;0),$B138/$C138,"")</f>
        <v/>
      </c>
      <c r="E138" s="9">
        <f>IF(OR($A138="",$H$4=""),"",IF($A138&lt;$H$4,"PRE","POST"))</f>
        <v/>
      </c>
      <c r="F138" s="14">
        <f>IF(AND($E138="PRE",$E137="PRE",ISNUMBER($D138),ISNUMBER($D137)),$D138-$D137,"")</f>
        <v/>
      </c>
    </row>
    <row r="139">
      <c r="D139" s="8">
        <f>IF(AND(ISNUMBER($B139),ISNUMBER($C139),$C139&gt;0),$B139/$C139,"")</f>
        <v/>
      </c>
      <c r="E139" s="9">
        <f>IF(OR($A139="",$H$4=""),"",IF($A139&lt;$H$4,"PRE","POST"))</f>
        <v/>
      </c>
      <c r="F139" s="14">
        <f>IF(AND($E139="PRE",$E138="PRE",ISNUMBER($D139),ISNUMBER($D138)),$D139-$D138,"")</f>
        <v/>
      </c>
    </row>
    <row r="140">
      <c r="D140" s="8">
        <f>IF(AND(ISNUMBER($B140),ISNUMBER($C140),$C140&gt;0),$B140/$C140,"")</f>
        <v/>
      </c>
      <c r="E140" s="9">
        <f>IF(OR($A140="",$H$4=""),"",IF($A140&lt;$H$4,"PRE","POST"))</f>
        <v/>
      </c>
      <c r="F140" s="14">
        <f>IF(AND($E140="PRE",$E139="PRE",ISNUMBER($D140),ISNUMBER($D139)),$D140-$D139,"")</f>
        <v/>
      </c>
    </row>
    <row r="141">
      <c r="D141" s="8">
        <f>IF(AND(ISNUMBER($B141),ISNUMBER($C141),$C141&gt;0),$B141/$C141,"")</f>
        <v/>
      </c>
      <c r="E141" s="9">
        <f>IF(OR($A141="",$H$4=""),"",IF($A141&lt;$H$4,"PRE","POST"))</f>
        <v/>
      </c>
      <c r="F141" s="14">
        <f>IF(AND($E141="PRE",$E140="PRE",ISNUMBER($D141),ISNUMBER($D140)),$D141-$D140,"")</f>
        <v/>
      </c>
    </row>
    <row r="142">
      <c r="D142" s="8">
        <f>IF(AND(ISNUMBER($B142),ISNUMBER($C142),$C142&gt;0),$B142/$C142,"")</f>
        <v/>
      </c>
      <c r="E142" s="9">
        <f>IF(OR($A142="",$H$4=""),"",IF($A142&lt;$H$4,"PRE","POST"))</f>
        <v/>
      </c>
      <c r="F142" s="14">
        <f>IF(AND($E142="PRE",$E141="PRE",ISNUMBER($D142),ISNUMBER($D141)),$D142-$D141,"")</f>
        <v/>
      </c>
    </row>
    <row r="143">
      <c r="D143" s="8">
        <f>IF(AND(ISNUMBER($B143),ISNUMBER($C143),$C143&gt;0),$B143/$C143,"")</f>
        <v/>
      </c>
      <c r="E143" s="9">
        <f>IF(OR($A143="",$H$4=""),"",IF($A143&lt;$H$4,"PRE","POST"))</f>
        <v/>
      </c>
      <c r="F143" s="14">
        <f>IF(AND($E143="PRE",$E142="PRE",ISNUMBER($D143),ISNUMBER($D142)),$D143-$D142,"")</f>
        <v/>
      </c>
    </row>
    <row r="144">
      <c r="D144" s="8">
        <f>IF(AND(ISNUMBER($B144),ISNUMBER($C144),$C144&gt;0),$B144/$C144,"")</f>
        <v/>
      </c>
      <c r="E144" s="9">
        <f>IF(OR($A144="",$H$4=""),"",IF($A144&lt;$H$4,"PRE","POST"))</f>
        <v/>
      </c>
      <c r="F144" s="14">
        <f>IF(AND($E144="PRE",$E143="PRE",ISNUMBER($D144),ISNUMBER($D143)),$D144-$D143,"")</f>
        <v/>
      </c>
    </row>
    <row r="145">
      <c r="D145" s="8">
        <f>IF(AND(ISNUMBER($B145),ISNUMBER($C145),$C145&gt;0),$B145/$C145,"")</f>
        <v/>
      </c>
      <c r="E145" s="9">
        <f>IF(OR($A145="",$H$4=""),"",IF($A145&lt;$H$4,"PRE","POST"))</f>
        <v/>
      </c>
      <c r="F145" s="14">
        <f>IF(AND($E145="PRE",$E144="PRE",ISNUMBER($D145),ISNUMBER($D144)),$D145-$D144,"")</f>
        <v/>
      </c>
    </row>
    <row r="146">
      <c r="D146" s="8">
        <f>IF(AND(ISNUMBER($B146),ISNUMBER($C146),$C146&gt;0),$B146/$C146,"")</f>
        <v/>
      </c>
      <c r="E146" s="9">
        <f>IF(OR($A146="",$H$4=""),"",IF($A146&lt;$H$4,"PRE","POST"))</f>
        <v/>
      </c>
      <c r="F146" s="14">
        <f>IF(AND($E146="PRE",$E145="PRE",ISNUMBER($D146),ISNUMBER($D145)),$D146-$D145,"")</f>
        <v/>
      </c>
    </row>
    <row r="147">
      <c r="D147" s="8">
        <f>IF(AND(ISNUMBER($B147),ISNUMBER($C147),$C147&gt;0),$B147/$C147,"")</f>
        <v/>
      </c>
      <c r="E147" s="9">
        <f>IF(OR($A147="",$H$4=""),"",IF($A147&lt;$H$4,"PRE","POST"))</f>
        <v/>
      </c>
      <c r="F147" s="14">
        <f>IF(AND($E147="PRE",$E146="PRE",ISNUMBER($D147),ISNUMBER($D146)),$D147-$D146,"")</f>
        <v/>
      </c>
    </row>
    <row r="148">
      <c r="D148" s="8">
        <f>IF(AND(ISNUMBER($B148),ISNUMBER($C148),$C148&gt;0),$B148/$C148,"")</f>
        <v/>
      </c>
      <c r="E148" s="9">
        <f>IF(OR($A148="",$H$4=""),"",IF($A148&lt;$H$4,"PRE","POST"))</f>
        <v/>
      </c>
      <c r="F148" s="14">
        <f>IF(AND($E148="PRE",$E147="PRE",ISNUMBER($D148),ISNUMBER($D147)),$D148-$D147,"")</f>
        <v/>
      </c>
    </row>
    <row r="149">
      <c r="D149" s="8">
        <f>IF(AND(ISNUMBER($B149),ISNUMBER($C149),$C149&gt;0),$B149/$C149,"")</f>
        <v/>
      </c>
      <c r="E149" s="9">
        <f>IF(OR($A149="",$H$4=""),"",IF($A149&lt;$H$4,"PRE","POST"))</f>
        <v/>
      </c>
      <c r="F149" s="14">
        <f>IF(AND($E149="PRE",$E148="PRE",ISNUMBER($D149),ISNUMBER($D148)),$D149-$D148,"")</f>
        <v/>
      </c>
    </row>
    <row r="150">
      <c r="D150" s="8">
        <f>IF(AND(ISNUMBER($B150),ISNUMBER($C150),$C150&gt;0),$B150/$C150,"")</f>
        <v/>
      </c>
      <c r="E150" s="9">
        <f>IF(OR($A150="",$H$4=""),"",IF($A150&lt;$H$4,"PRE","POST"))</f>
        <v/>
      </c>
      <c r="F150" s="14">
        <f>IF(AND($E150="PRE",$E149="PRE",ISNUMBER($D150),ISNUMBER($D149)),$D150-$D149,"")</f>
        <v/>
      </c>
    </row>
    <row r="151">
      <c r="D151" s="8">
        <f>IF(AND(ISNUMBER($B151),ISNUMBER($C151),$C151&gt;0),$B151/$C151,"")</f>
        <v/>
      </c>
      <c r="E151" s="9">
        <f>IF(OR($A151="",$H$4=""),"",IF($A151&lt;$H$4,"PRE","POST"))</f>
        <v/>
      </c>
      <c r="F151" s="14">
        <f>IF(AND($E151="PRE",$E150="PRE",ISNUMBER($D151),ISNUMBER($D150)),$D151-$D150,"")</f>
        <v/>
      </c>
    </row>
    <row r="152">
      <c r="D152" s="8">
        <f>IF(AND(ISNUMBER($B152),ISNUMBER($C152),$C152&gt;0),$B152/$C152,"")</f>
        <v/>
      </c>
      <c r="E152" s="9">
        <f>IF(OR($A152="",$H$4=""),"",IF($A152&lt;$H$4,"PRE","POST"))</f>
        <v/>
      </c>
      <c r="F152" s="14">
        <f>IF(AND($E152="PRE",$E151="PRE",ISNUMBER($D152),ISNUMBER($D151)),$D152-$D151,"")</f>
        <v/>
      </c>
    </row>
    <row r="153">
      <c r="D153" s="8">
        <f>IF(AND(ISNUMBER($B153),ISNUMBER($C153),$C153&gt;0),$B153/$C153,"")</f>
        <v/>
      </c>
      <c r="E153" s="9">
        <f>IF(OR($A153="",$H$4=""),"",IF($A153&lt;$H$4,"PRE","POST"))</f>
        <v/>
      </c>
      <c r="F153" s="14">
        <f>IF(AND($E153="PRE",$E152="PRE",ISNUMBER($D153),ISNUMBER($D152)),$D153-$D152,"")</f>
        <v/>
      </c>
    </row>
    <row r="154">
      <c r="D154" s="8">
        <f>IF(AND(ISNUMBER($B154),ISNUMBER($C154),$C154&gt;0),$B154/$C154,"")</f>
        <v/>
      </c>
      <c r="E154" s="9">
        <f>IF(OR($A154="",$H$4=""),"",IF($A154&lt;$H$4,"PRE","POST"))</f>
        <v/>
      </c>
      <c r="F154" s="14">
        <f>IF(AND($E154="PRE",$E153="PRE",ISNUMBER($D154),ISNUMBER($D153)),$D154-$D153,"")</f>
        <v/>
      </c>
    </row>
    <row r="155">
      <c r="D155" s="8">
        <f>IF(AND(ISNUMBER($B155),ISNUMBER($C155),$C155&gt;0),$B155/$C155,"")</f>
        <v/>
      </c>
      <c r="E155" s="9">
        <f>IF(OR($A155="",$H$4=""),"",IF($A155&lt;$H$4,"PRE","POST"))</f>
        <v/>
      </c>
      <c r="F155" s="14">
        <f>IF(AND($E155="PRE",$E154="PRE",ISNUMBER($D155),ISNUMBER($D154)),$D155-$D154,"")</f>
        <v/>
      </c>
    </row>
    <row r="156">
      <c r="D156" s="8">
        <f>IF(AND(ISNUMBER($B156),ISNUMBER($C156),$C156&gt;0),$B156/$C156,"")</f>
        <v/>
      </c>
      <c r="E156" s="9">
        <f>IF(OR($A156="",$H$4=""),"",IF($A156&lt;$H$4,"PRE","POST"))</f>
        <v/>
      </c>
      <c r="F156" s="14">
        <f>IF(AND($E156="PRE",$E155="PRE",ISNUMBER($D156),ISNUMBER($D155)),$D156-$D155,"")</f>
        <v/>
      </c>
    </row>
    <row r="157">
      <c r="D157" s="8">
        <f>IF(AND(ISNUMBER($B157),ISNUMBER($C157),$C157&gt;0),$B157/$C157,"")</f>
        <v/>
      </c>
      <c r="E157" s="9">
        <f>IF(OR($A157="",$H$4=""),"",IF($A157&lt;$H$4,"PRE","POST"))</f>
        <v/>
      </c>
      <c r="F157" s="14">
        <f>IF(AND($E157="PRE",$E156="PRE",ISNUMBER($D157),ISNUMBER($D156)),$D157-$D156,"")</f>
        <v/>
      </c>
    </row>
    <row r="158">
      <c r="D158" s="8">
        <f>IF(AND(ISNUMBER($B158),ISNUMBER($C158),$C158&gt;0),$B158/$C158,"")</f>
        <v/>
      </c>
      <c r="E158" s="9">
        <f>IF(OR($A158="",$H$4=""),"",IF($A158&lt;$H$4,"PRE","POST"))</f>
        <v/>
      </c>
      <c r="F158" s="14">
        <f>IF(AND($E158="PRE",$E157="PRE",ISNUMBER($D158),ISNUMBER($D157)),$D158-$D157,"")</f>
        <v/>
      </c>
    </row>
    <row r="159">
      <c r="D159" s="8">
        <f>IF(AND(ISNUMBER($B159),ISNUMBER($C159),$C159&gt;0),$B159/$C159,"")</f>
        <v/>
      </c>
      <c r="E159" s="9">
        <f>IF(OR($A159="",$H$4=""),"",IF($A159&lt;$H$4,"PRE","POST"))</f>
        <v/>
      </c>
      <c r="F159" s="14">
        <f>IF(AND($E159="PRE",$E158="PRE",ISNUMBER($D159),ISNUMBER($D158)),$D159-$D158,"")</f>
        <v/>
      </c>
    </row>
    <row r="160">
      <c r="D160" s="8">
        <f>IF(AND(ISNUMBER($B160),ISNUMBER($C160),$C160&gt;0),$B160/$C160,"")</f>
        <v/>
      </c>
      <c r="E160" s="9">
        <f>IF(OR($A160="",$H$4=""),"",IF($A160&lt;$H$4,"PRE","POST"))</f>
        <v/>
      </c>
      <c r="F160" s="14">
        <f>IF(AND($E160="PRE",$E159="PRE",ISNUMBER($D160),ISNUMBER($D159)),$D160-$D159,"")</f>
        <v/>
      </c>
    </row>
    <row r="161">
      <c r="D161" s="8">
        <f>IF(AND(ISNUMBER($B161),ISNUMBER($C161),$C161&gt;0),$B161/$C161,"")</f>
        <v/>
      </c>
      <c r="E161" s="9">
        <f>IF(OR($A161="",$H$4=""),"",IF($A161&lt;$H$4,"PRE","POST"))</f>
        <v/>
      </c>
      <c r="F161" s="14">
        <f>IF(AND($E161="PRE",$E160="PRE",ISNUMBER($D161),ISNUMBER($D160)),$D161-$D160,"")</f>
        <v/>
      </c>
    </row>
    <row r="162">
      <c r="D162" s="8">
        <f>IF(AND(ISNUMBER($B162),ISNUMBER($C162),$C162&gt;0),$B162/$C162,"")</f>
        <v/>
      </c>
      <c r="E162" s="9">
        <f>IF(OR($A162="",$H$4=""),"",IF($A162&lt;$H$4,"PRE","POST"))</f>
        <v/>
      </c>
      <c r="F162" s="14">
        <f>IF(AND($E162="PRE",$E161="PRE",ISNUMBER($D162),ISNUMBER($D161)),$D162-$D161,"")</f>
        <v/>
      </c>
    </row>
    <row r="163">
      <c r="D163" s="8">
        <f>IF(AND(ISNUMBER($B163),ISNUMBER($C163),$C163&gt;0),$B163/$C163,"")</f>
        <v/>
      </c>
      <c r="E163" s="9">
        <f>IF(OR($A163="",$H$4=""),"",IF($A163&lt;$H$4,"PRE","POST"))</f>
        <v/>
      </c>
      <c r="F163" s="14">
        <f>IF(AND($E163="PRE",$E162="PRE",ISNUMBER($D163),ISNUMBER($D162)),$D163-$D162,"")</f>
        <v/>
      </c>
    </row>
    <row r="164">
      <c r="D164" s="8">
        <f>IF(AND(ISNUMBER($B164),ISNUMBER($C164),$C164&gt;0),$B164/$C164,"")</f>
        <v/>
      </c>
      <c r="E164" s="9">
        <f>IF(OR($A164="",$H$4=""),"",IF($A164&lt;$H$4,"PRE","POST"))</f>
        <v/>
      </c>
      <c r="F164" s="14">
        <f>IF(AND($E164="PRE",$E163="PRE",ISNUMBER($D164),ISNUMBER($D163)),$D164-$D163,"")</f>
        <v/>
      </c>
    </row>
    <row r="165">
      <c r="D165" s="8">
        <f>IF(AND(ISNUMBER($B165),ISNUMBER($C165),$C165&gt;0),$B165/$C165,"")</f>
        <v/>
      </c>
      <c r="E165" s="9">
        <f>IF(OR($A165="",$H$4=""),"",IF($A165&lt;$H$4,"PRE","POST"))</f>
        <v/>
      </c>
      <c r="F165" s="14">
        <f>IF(AND($E165="PRE",$E164="PRE",ISNUMBER($D165),ISNUMBER($D164)),$D165-$D164,"")</f>
        <v/>
      </c>
    </row>
    <row r="166">
      <c r="D166" s="8">
        <f>IF(AND(ISNUMBER($B166),ISNUMBER($C166),$C166&gt;0),$B166/$C166,"")</f>
        <v/>
      </c>
      <c r="E166" s="9">
        <f>IF(OR($A166="",$H$4=""),"",IF($A166&lt;$H$4,"PRE","POST"))</f>
        <v/>
      </c>
      <c r="F166" s="14">
        <f>IF(AND($E166="PRE",$E165="PRE",ISNUMBER($D166),ISNUMBER($D165)),$D166-$D165,"")</f>
        <v/>
      </c>
    </row>
    <row r="167">
      <c r="D167" s="8">
        <f>IF(AND(ISNUMBER($B167),ISNUMBER($C167),$C167&gt;0),$B167/$C167,"")</f>
        <v/>
      </c>
      <c r="E167" s="9">
        <f>IF(OR($A167="",$H$4=""),"",IF($A167&lt;$H$4,"PRE","POST"))</f>
        <v/>
      </c>
      <c r="F167" s="14">
        <f>IF(AND($E167="PRE",$E166="PRE",ISNUMBER($D167),ISNUMBER($D166)),$D167-$D166,"")</f>
        <v/>
      </c>
    </row>
    <row r="168">
      <c r="D168" s="8">
        <f>IF(AND(ISNUMBER($B168),ISNUMBER($C168),$C168&gt;0),$B168/$C168,"")</f>
        <v/>
      </c>
      <c r="E168" s="9">
        <f>IF(OR($A168="",$H$4=""),"",IF($A168&lt;$H$4,"PRE","POST"))</f>
        <v/>
      </c>
      <c r="F168" s="14">
        <f>IF(AND($E168="PRE",$E167="PRE",ISNUMBER($D168),ISNUMBER($D167)),$D168-$D167,"")</f>
        <v/>
      </c>
    </row>
    <row r="169">
      <c r="D169" s="8">
        <f>IF(AND(ISNUMBER($B169),ISNUMBER($C169),$C169&gt;0),$B169/$C169,"")</f>
        <v/>
      </c>
      <c r="E169" s="9">
        <f>IF(OR($A169="",$H$4=""),"",IF($A169&lt;$H$4,"PRE","POST"))</f>
        <v/>
      </c>
      <c r="F169" s="14">
        <f>IF(AND($E169="PRE",$E168="PRE",ISNUMBER($D169),ISNUMBER($D168)),$D169-$D168,"")</f>
        <v/>
      </c>
    </row>
    <row r="170">
      <c r="D170" s="8">
        <f>IF(AND(ISNUMBER($B170),ISNUMBER($C170),$C170&gt;0),$B170/$C170,"")</f>
        <v/>
      </c>
      <c r="E170" s="9">
        <f>IF(OR($A170="",$H$4=""),"",IF($A170&lt;$H$4,"PRE","POST"))</f>
        <v/>
      </c>
      <c r="F170" s="14">
        <f>IF(AND($E170="PRE",$E169="PRE",ISNUMBER($D170),ISNUMBER($D169)),$D170-$D169,"")</f>
        <v/>
      </c>
    </row>
    <row r="171">
      <c r="D171" s="8">
        <f>IF(AND(ISNUMBER($B171),ISNUMBER($C171),$C171&gt;0),$B171/$C171,"")</f>
        <v/>
      </c>
      <c r="E171" s="9">
        <f>IF(OR($A171="",$H$4=""),"",IF($A171&lt;$H$4,"PRE","POST"))</f>
        <v/>
      </c>
      <c r="F171" s="14">
        <f>IF(AND($E171="PRE",$E170="PRE",ISNUMBER($D171),ISNUMBER($D170)),$D171-$D170,"")</f>
        <v/>
      </c>
    </row>
    <row r="172">
      <c r="D172" s="8">
        <f>IF(AND(ISNUMBER($B172),ISNUMBER($C172),$C172&gt;0),$B172/$C172,"")</f>
        <v/>
      </c>
      <c r="E172" s="9">
        <f>IF(OR($A172="",$H$4=""),"",IF($A172&lt;$H$4,"PRE","POST"))</f>
        <v/>
      </c>
      <c r="F172" s="14">
        <f>IF(AND($E172="PRE",$E171="PRE",ISNUMBER($D172),ISNUMBER($D171)),$D172-$D171,"")</f>
        <v/>
      </c>
    </row>
    <row r="173">
      <c r="D173" s="8">
        <f>IF(AND(ISNUMBER($B173),ISNUMBER($C173),$C173&gt;0),$B173/$C173,"")</f>
        <v/>
      </c>
      <c r="E173" s="9">
        <f>IF(OR($A173="",$H$4=""),"",IF($A173&lt;$H$4,"PRE","POST"))</f>
        <v/>
      </c>
      <c r="F173" s="14">
        <f>IF(AND($E173="PRE",$E172="PRE",ISNUMBER($D173),ISNUMBER($D172)),$D173-$D172,"")</f>
        <v/>
      </c>
    </row>
    <row r="174">
      <c r="D174" s="8">
        <f>IF(AND(ISNUMBER($B174),ISNUMBER($C174),$C174&gt;0),$B174/$C174,"")</f>
        <v/>
      </c>
      <c r="E174" s="9">
        <f>IF(OR($A174="",$H$4=""),"",IF($A174&lt;$H$4,"PRE","POST"))</f>
        <v/>
      </c>
      <c r="F174" s="14">
        <f>IF(AND($E174="PRE",$E173="PRE",ISNUMBER($D174),ISNUMBER($D173)),$D174-$D173,"")</f>
        <v/>
      </c>
    </row>
    <row r="175">
      <c r="D175" s="8">
        <f>IF(AND(ISNUMBER($B175),ISNUMBER($C175),$C175&gt;0),$B175/$C175,"")</f>
        <v/>
      </c>
      <c r="E175" s="9">
        <f>IF(OR($A175="",$H$4=""),"",IF($A175&lt;$H$4,"PRE","POST"))</f>
        <v/>
      </c>
      <c r="F175" s="14">
        <f>IF(AND($E175="PRE",$E174="PRE",ISNUMBER($D175),ISNUMBER($D174)),$D175-$D174,"")</f>
        <v/>
      </c>
    </row>
    <row r="176">
      <c r="D176" s="8">
        <f>IF(AND(ISNUMBER($B176),ISNUMBER($C176),$C176&gt;0),$B176/$C176,"")</f>
        <v/>
      </c>
      <c r="E176" s="9">
        <f>IF(OR($A176="",$H$4=""),"",IF($A176&lt;$H$4,"PRE","POST"))</f>
        <v/>
      </c>
      <c r="F176" s="14">
        <f>IF(AND($E176="PRE",$E175="PRE",ISNUMBER($D176),ISNUMBER($D175)),$D176-$D175,"")</f>
        <v/>
      </c>
    </row>
    <row r="177">
      <c r="D177" s="8">
        <f>IF(AND(ISNUMBER($B177),ISNUMBER($C177),$C177&gt;0),$B177/$C177,"")</f>
        <v/>
      </c>
      <c r="E177" s="9">
        <f>IF(OR($A177="",$H$4=""),"",IF($A177&lt;$H$4,"PRE","POST"))</f>
        <v/>
      </c>
      <c r="F177" s="14">
        <f>IF(AND($E177="PRE",$E176="PRE",ISNUMBER($D177),ISNUMBER($D176)),$D177-$D176,"")</f>
        <v/>
      </c>
    </row>
    <row r="178">
      <c r="D178" s="8">
        <f>IF(AND(ISNUMBER($B178),ISNUMBER($C178),$C178&gt;0),$B178/$C178,"")</f>
        <v/>
      </c>
      <c r="E178" s="9">
        <f>IF(OR($A178="",$H$4=""),"",IF($A178&lt;$H$4,"PRE","POST"))</f>
        <v/>
      </c>
      <c r="F178" s="14">
        <f>IF(AND($E178="PRE",$E177="PRE",ISNUMBER($D178),ISNUMBER($D177)),$D178-$D177,"")</f>
        <v/>
      </c>
    </row>
    <row r="179">
      <c r="D179" s="8">
        <f>IF(AND(ISNUMBER($B179),ISNUMBER($C179),$C179&gt;0),$B179/$C179,"")</f>
        <v/>
      </c>
      <c r="E179" s="9">
        <f>IF(OR($A179="",$H$4=""),"",IF($A179&lt;$H$4,"PRE","POST"))</f>
        <v/>
      </c>
      <c r="F179" s="14">
        <f>IF(AND($E179="PRE",$E178="PRE",ISNUMBER($D179),ISNUMBER($D178)),$D179-$D178,"")</f>
        <v/>
      </c>
    </row>
    <row r="180">
      <c r="D180" s="8">
        <f>IF(AND(ISNUMBER($B180),ISNUMBER($C180),$C180&gt;0),$B180/$C180,"")</f>
        <v/>
      </c>
      <c r="E180" s="9">
        <f>IF(OR($A180="",$H$4=""),"",IF($A180&lt;$H$4,"PRE","POST"))</f>
        <v/>
      </c>
      <c r="F180" s="14">
        <f>IF(AND($E180="PRE",$E179="PRE",ISNUMBER($D180),ISNUMBER($D179)),$D180-$D179,"")</f>
        <v/>
      </c>
    </row>
    <row r="181">
      <c r="D181" s="8">
        <f>IF(AND(ISNUMBER($B181),ISNUMBER($C181),$C181&gt;0),$B181/$C181,"")</f>
        <v/>
      </c>
      <c r="E181" s="9">
        <f>IF(OR($A181="",$H$4=""),"",IF($A181&lt;$H$4,"PRE","POST"))</f>
        <v/>
      </c>
      <c r="F181" s="14">
        <f>IF(AND($E181="PRE",$E180="PRE",ISNUMBER($D181),ISNUMBER($D180)),$D181-$D180,"")</f>
        <v/>
      </c>
    </row>
    <row r="182">
      <c r="D182" s="8">
        <f>IF(AND(ISNUMBER($B182),ISNUMBER($C182),$C182&gt;0),$B182/$C182,"")</f>
        <v/>
      </c>
      <c r="E182" s="9">
        <f>IF(OR($A182="",$H$4=""),"",IF($A182&lt;$H$4,"PRE","POST"))</f>
        <v/>
      </c>
      <c r="F182" s="14">
        <f>IF(AND($E182="PRE",$E181="PRE",ISNUMBER($D182),ISNUMBER($D181)),$D182-$D181,"")</f>
        <v/>
      </c>
    </row>
    <row r="183">
      <c r="D183" s="8">
        <f>IF(AND(ISNUMBER($B183),ISNUMBER($C183),$C183&gt;0),$B183/$C183,"")</f>
        <v/>
      </c>
      <c r="E183" s="9">
        <f>IF(OR($A183="",$H$4=""),"",IF($A183&lt;$H$4,"PRE","POST"))</f>
        <v/>
      </c>
      <c r="F183" s="14">
        <f>IF(AND($E183="PRE",$E182="PRE",ISNUMBER($D183),ISNUMBER($D182)),$D183-$D182,"")</f>
        <v/>
      </c>
    </row>
    <row r="184">
      <c r="D184" s="8">
        <f>IF(AND(ISNUMBER($B184),ISNUMBER($C184),$C184&gt;0),$B184/$C184,"")</f>
        <v/>
      </c>
      <c r="E184" s="9">
        <f>IF(OR($A184="",$H$4=""),"",IF($A184&lt;$H$4,"PRE","POST"))</f>
        <v/>
      </c>
      <c r="F184" s="14">
        <f>IF(AND($E184="PRE",$E183="PRE",ISNUMBER($D184),ISNUMBER($D183)),$D184-$D183,"")</f>
        <v/>
      </c>
    </row>
    <row r="185">
      <c r="D185" s="8">
        <f>IF(AND(ISNUMBER($B185),ISNUMBER($C185),$C185&gt;0),$B185/$C185,"")</f>
        <v/>
      </c>
      <c r="E185" s="9">
        <f>IF(OR($A185="",$H$4=""),"",IF($A185&lt;$H$4,"PRE","POST"))</f>
        <v/>
      </c>
      <c r="F185" s="14">
        <f>IF(AND($E185="PRE",$E184="PRE",ISNUMBER($D185),ISNUMBER($D184)),$D185-$D184,"")</f>
        <v/>
      </c>
    </row>
    <row r="186">
      <c r="D186" s="8">
        <f>IF(AND(ISNUMBER($B186),ISNUMBER($C186),$C186&gt;0),$B186/$C186,"")</f>
        <v/>
      </c>
      <c r="E186" s="9">
        <f>IF(OR($A186="",$H$4=""),"",IF($A186&lt;$H$4,"PRE","POST"))</f>
        <v/>
      </c>
      <c r="F186" s="14">
        <f>IF(AND($E186="PRE",$E185="PRE",ISNUMBER($D186),ISNUMBER($D185)),$D186-$D185,"")</f>
        <v/>
      </c>
    </row>
    <row r="187">
      <c r="D187" s="8">
        <f>IF(AND(ISNUMBER($B187),ISNUMBER($C187),$C187&gt;0),$B187/$C187,"")</f>
        <v/>
      </c>
      <c r="E187" s="9">
        <f>IF(OR($A187="",$H$4=""),"",IF($A187&lt;$H$4,"PRE","POST"))</f>
        <v/>
      </c>
      <c r="F187" s="14">
        <f>IF(AND($E187="PRE",$E186="PRE",ISNUMBER($D187),ISNUMBER($D186)),$D187-$D186,"")</f>
        <v/>
      </c>
    </row>
    <row r="188">
      <c r="D188" s="8">
        <f>IF(AND(ISNUMBER($B188),ISNUMBER($C188),$C188&gt;0),$B188/$C188,"")</f>
        <v/>
      </c>
      <c r="E188" s="9">
        <f>IF(OR($A188="",$H$4=""),"",IF($A188&lt;$H$4,"PRE","POST"))</f>
        <v/>
      </c>
      <c r="F188" s="14">
        <f>IF(AND($E188="PRE",$E187="PRE",ISNUMBER($D188),ISNUMBER($D187)),$D188-$D187,"")</f>
        <v/>
      </c>
    </row>
    <row r="189">
      <c r="D189" s="8">
        <f>IF(AND(ISNUMBER($B189),ISNUMBER($C189),$C189&gt;0),$B189/$C189,"")</f>
        <v/>
      </c>
      <c r="E189" s="9">
        <f>IF(OR($A189="",$H$4=""),"",IF($A189&lt;$H$4,"PRE","POST"))</f>
        <v/>
      </c>
      <c r="F189" s="14">
        <f>IF(AND($E189="PRE",$E188="PRE",ISNUMBER($D189),ISNUMBER($D188)),$D189-$D188,"")</f>
        <v/>
      </c>
    </row>
    <row r="190">
      <c r="D190" s="8">
        <f>IF(AND(ISNUMBER($B190),ISNUMBER($C190),$C190&gt;0),$B190/$C190,"")</f>
        <v/>
      </c>
      <c r="E190" s="9">
        <f>IF(OR($A190="",$H$4=""),"",IF($A190&lt;$H$4,"PRE","POST"))</f>
        <v/>
      </c>
      <c r="F190" s="14">
        <f>IF(AND($E190="PRE",$E189="PRE",ISNUMBER($D190),ISNUMBER($D189)),$D190-$D189,"")</f>
        <v/>
      </c>
    </row>
    <row r="191">
      <c r="D191" s="8">
        <f>IF(AND(ISNUMBER($B191),ISNUMBER($C191),$C191&gt;0),$B191/$C191,"")</f>
        <v/>
      </c>
      <c r="E191" s="9">
        <f>IF(OR($A191="",$H$4=""),"",IF($A191&lt;$H$4,"PRE","POST"))</f>
        <v/>
      </c>
      <c r="F191" s="14">
        <f>IF(AND($E191="PRE",$E190="PRE",ISNUMBER($D191),ISNUMBER($D190)),$D191-$D190,"")</f>
        <v/>
      </c>
    </row>
    <row r="192">
      <c r="D192" s="8">
        <f>IF(AND(ISNUMBER($B192),ISNUMBER($C192),$C192&gt;0),$B192/$C192,"")</f>
        <v/>
      </c>
      <c r="E192" s="9">
        <f>IF(OR($A192="",$H$4=""),"",IF($A192&lt;$H$4,"PRE","POST"))</f>
        <v/>
      </c>
      <c r="F192" s="14">
        <f>IF(AND($E192="PRE",$E191="PRE",ISNUMBER($D192),ISNUMBER($D191)),$D192-$D191,"")</f>
        <v/>
      </c>
    </row>
    <row r="193">
      <c r="D193" s="8">
        <f>IF(AND(ISNUMBER($B193),ISNUMBER($C193),$C193&gt;0),$B193/$C193,"")</f>
        <v/>
      </c>
      <c r="E193" s="9">
        <f>IF(OR($A193="",$H$4=""),"",IF($A193&lt;$H$4,"PRE","POST"))</f>
        <v/>
      </c>
      <c r="F193" s="14">
        <f>IF(AND($E193="PRE",$E192="PRE",ISNUMBER($D193),ISNUMBER($D192)),$D193-$D192,"")</f>
        <v/>
      </c>
    </row>
    <row r="194">
      <c r="D194" s="8">
        <f>IF(AND(ISNUMBER($B194),ISNUMBER($C194),$C194&gt;0),$B194/$C194,"")</f>
        <v/>
      </c>
      <c r="E194" s="9">
        <f>IF(OR($A194="",$H$4=""),"",IF($A194&lt;$H$4,"PRE","POST"))</f>
        <v/>
      </c>
      <c r="F194" s="14">
        <f>IF(AND($E194="PRE",$E193="PRE",ISNUMBER($D194),ISNUMBER($D193)),$D194-$D193,"")</f>
        <v/>
      </c>
    </row>
    <row r="195">
      <c r="D195" s="8">
        <f>IF(AND(ISNUMBER($B195),ISNUMBER($C195),$C195&gt;0),$B195/$C195,"")</f>
        <v/>
      </c>
      <c r="E195" s="9">
        <f>IF(OR($A195="",$H$4=""),"",IF($A195&lt;$H$4,"PRE","POST"))</f>
        <v/>
      </c>
      <c r="F195" s="14">
        <f>IF(AND($E195="PRE",$E194="PRE",ISNUMBER($D195),ISNUMBER($D194)),$D195-$D194,"")</f>
        <v/>
      </c>
    </row>
    <row r="196">
      <c r="D196" s="8">
        <f>IF(AND(ISNUMBER($B196),ISNUMBER($C196),$C196&gt;0),$B196/$C196,"")</f>
        <v/>
      </c>
      <c r="E196" s="9">
        <f>IF(OR($A196="",$H$4=""),"",IF($A196&lt;$H$4,"PRE","POST"))</f>
        <v/>
      </c>
      <c r="F196" s="14">
        <f>IF(AND($E196="PRE",$E195="PRE",ISNUMBER($D196),ISNUMBER($D195)),$D196-$D195,"")</f>
        <v/>
      </c>
    </row>
    <row r="197">
      <c r="D197" s="8">
        <f>IF(AND(ISNUMBER($B197),ISNUMBER($C197),$C197&gt;0),$B197/$C197,"")</f>
        <v/>
      </c>
      <c r="E197" s="9">
        <f>IF(OR($A197="",$H$4=""),"",IF($A197&lt;$H$4,"PRE","POST"))</f>
        <v/>
      </c>
      <c r="F197" s="14">
        <f>IF(AND($E197="PRE",$E196="PRE",ISNUMBER($D197),ISNUMBER($D196)),$D197-$D196,"")</f>
        <v/>
      </c>
    </row>
    <row r="198">
      <c r="D198" s="8">
        <f>IF(AND(ISNUMBER($B198),ISNUMBER($C198),$C198&gt;0),$B198/$C198,"")</f>
        <v/>
      </c>
      <c r="E198" s="9">
        <f>IF(OR($A198="",$H$4=""),"",IF($A198&lt;$H$4,"PRE","POST"))</f>
        <v/>
      </c>
      <c r="F198" s="14">
        <f>IF(AND($E198="PRE",$E197="PRE",ISNUMBER($D198),ISNUMBER($D197)),$D198-$D197,"")</f>
        <v/>
      </c>
    </row>
    <row r="199">
      <c r="D199" s="8">
        <f>IF(AND(ISNUMBER($B199),ISNUMBER($C199),$C199&gt;0),$B199/$C199,"")</f>
        <v/>
      </c>
      <c r="E199" s="9">
        <f>IF(OR($A199="",$H$4=""),"",IF($A199&lt;$H$4,"PRE","POST"))</f>
        <v/>
      </c>
      <c r="F199" s="14">
        <f>IF(AND($E199="PRE",$E198="PRE",ISNUMBER($D199),ISNUMBER($D198)),$D199-$D198,"")</f>
        <v/>
      </c>
    </row>
    <row r="200">
      <c r="D200" s="8">
        <f>IF(AND(ISNUMBER($B200),ISNUMBER($C200),$C200&gt;0),$B200/$C200,"")</f>
        <v/>
      </c>
      <c r="E200" s="9">
        <f>IF(OR($A200="",$H$4=""),"",IF($A200&lt;$H$4,"PRE","POST"))</f>
        <v/>
      </c>
      <c r="F200" s="14">
        <f>IF(AND($E200="PRE",$E199="PRE",ISNUMBER($D200),ISNUMBER($D199)),$D200-$D199,"")</f>
        <v/>
      </c>
    </row>
    <row r="201">
      <c r="D201" s="8">
        <f>IF(AND(ISNUMBER($B201),ISNUMBER($C201),$C201&gt;0),$B201/$C201,"")</f>
        <v/>
      </c>
      <c r="E201" s="9">
        <f>IF(OR($A201="",$H$4=""),"",IF($A201&lt;$H$4,"PRE","POST"))</f>
        <v/>
      </c>
      <c r="F201" s="14">
        <f>IF(AND($E201="PRE",$E200="PRE",ISNUMBER($D201),ISNUMBER($D200)),$D201-$D200,"")</f>
        <v/>
      </c>
    </row>
    <row r="202">
      <c r="D202" s="8">
        <f>IF(AND(ISNUMBER($B202),ISNUMBER($C202),$C202&gt;0),$B202/$C202,"")</f>
        <v/>
      </c>
      <c r="E202" s="9">
        <f>IF(OR($A202="",$H$4=""),"",IF($A202&lt;$H$4,"PRE","POST"))</f>
        <v/>
      </c>
      <c r="F202" s="14">
        <f>IF(AND($E202="PRE",$E201="PRE",ISNUMBER($D202),ISNUMBER($D201)),$D202-$D201,"")</f>
        <v/>
      </c>
    </row>
    <row r="203">
      <c r="D203" s="8">
        <f>IF(AND(ISNUMBER($B203),ISNUMBER($C203),$C203&gt;0),$B203/$C203,"")</f>
        <v/>
      </c>
      <c r="E203" s="9">
        <f>IF(OR($A203="",$H$4=""),"",IF($A203&lt;$H$4,"PRE","POST"))</f>
        <v/>
      </c>
      <c r="F203" s="14">
        <f>IF(AND($E203="PRE",$E202="PRE",ISNUMBER($D203),ISNUMBER($D202)),$D203-$D202,"")</f>
        <v/>
      </c>
    </row>
    <row r="204">
      <c r="D204" s="8">
        <f>IF(AND(ISNUMBER($B204),ISNUMBER($C204),$C204&gt;0),$B204/$C204,"")</f>
        <v/>
      </c>
      <c r="E204" s="9">
        <f>IF(OR($A204="",$H$4=""),"",IF($A204&lt;$H$4,"PRE","POST"))</f>
        <v/>
      </c>
      <c r="F204" s="14">
        <f>IF(AND($E204="PRE",$E203="PRE",ISNUMBER($D204),ISNUMBER($D203)),$D204-$D203,"")</f>
        <v/>
      </c>
    </row>
    <row r="205">
      <c r="D205" s="8">
        <f>IF(AND(ISNUMBER($B205),ISNUMBER($C205),$C205&gt;0),$B205/$C205,"")</f>
        <v/>
      </c>
      <c r="E205" s="9">
        <f>IF(OR($A205="",$H$4=""),"",IF($A205&lt;$H$4,"PRE","POST"))</f>
        <v/>
      </c>
      <c r="F205" s="14">
        <f>IF(AND($E205="PRE",$E204="PRE",ISNUMBER($D205),ISNUMBER($D204)),$D205-$D204,"")</f>
        <v/>
      </c>
    </row>
    <row r="206">
      <c r="D206" s="8">
        <f>IF(AND(ISNUMBER($B206),ISNUMBER($C206),$C206&gt;0),$B206/$C206,"")</f>
        <v/>
      </c>
      <c r="E206" s="9">
        <f>IF(OR($A206="",$H$4=""),"",IF($A206&lt;$H$4,"PRE","POST"))</f>
        <v/>
      </c>
      <c r="F206" s="14">
        <f>IF(AND($E206="PRE",$E205="PRE",ISNUMBER($D206),ISNUMBER($D205)),$D206-$D205,"")</f>
        <v/>
      </c>
    </row>
    <row r="207">
      <c r="D207" s="8">
        <f>IF(AND(ISNUMBER($B207),ISNUMBER($C207),$C207&gt;0),$B207/$C207,"")</f>
        <v/>
      </c>
      <c r="E207" s="9">
        <f>IF(OR($A207="",$H$4=""),"",IF($A207&lt;$H$4,"PRE","POST"))</f>
        <v/>
      </c>
      <c r="F207" s="14">
        <f>IF(AND($E207="PRE",$E206="PRE",ISNUMBER($D207),ISNUMBER($D206)),$D207-$D206,"")</f>
        <v/>
      </c>
    </row>
    <row r="208">
      <c r="D208" s="8">
        <f>IF(AND(ISNUMBER($B208),ISNUMBER($C208),$C208&gt;0),$B208/$C208,"")</f>
        <v/>
      </c>
      <c r="E208" s="9">
        <f>IF(OR($A208="",$H$4=""),"",IF($A208&lt;$H$4,"PRE","POST"))</f>
        <v/>
      </c>
      <c r="F208" s="14">
        <f>IF(AND($E208="PRE",$E207="PRE",ISNUMBER($D208),ISNUMBER($D207)),$D208-$D207,"")</f>
        <v/>
      </c>
    </row>
    <row r="209">
      <c r="D209" s="8">
        <f>IF(AND(ISNUMBER($B209),ISNUMBER($C209),$C209&gt;0),$B209/$C209,"")</f>
        <v/>
      </c>
      <c r="E209" s="9">
        <f>IF(OR($A209="",$H$4=""),"",IF($A209&lt;$H$4,"PRE","POST"))</f>
        <v/>
      </c>
      <c r="F209" s="14">
        <f>IF(AND($E209="PRE",$E208="PRE",ISNUMBER($D209),ISNUMBER($D208)),$D209-$D208,"")</f>
        <v/>
      </c>
    </row>
    <row r="210">
      <c r="D210" s="8">
        <f>IF(AND(ISNUMBER($B210),ISNUMBER($C210),$C210&gt;0),$B210/$C210,"")</f>
        <v/>
      </c>
      <c r="E210" s="9">
        <f>IF(OR($A210="",$H$4=""),"",IF($A210&lt;$H$4,"PRE","POST"))</f>
        <v/>
      </c>
      <c r="F210" s="14">
        <f>IF(AND($E210="PRE",$E209="PRE",ISNUMBER($D210),ISNUMBER($D209)),$D210-$D209,"")</f>
        <v/>
      </c>
    </row>
    <row r="211">
      <c r="D211" s="8">
        <f>IF(AND(ISNUMBER($B211),ISNUMBER($C211),$C211&gt;0),$B211/$C211,"")</f>
        <v/>
      </c>
      <c r="E211" s="9">
        <f>IF(OR($A211="",$H$4=""),"",IF($A211&lt;$H$4,"PRE","POST"))</f>
        <v/>
      </c>
      <c r="F211" s="14">
        <f>IF(AND($E211="PRE",$E210="PRE",ISNUMBER($D211),ISNUMBER($D210)),$D211-$D210,"")</f>
        <v/>
      </c>
    </row>
    <row r="212">
      <c r="D212" s="8">
        <f>IF(AND(ISNUMBER($B212),ISNUMBER($C212),$C212&gt;0),$B212/$C212,"")</f>
        <v/>
      </c>
      <c r="E212" s="9">
        <f>IF(OR($A212="",$H$4=""),"",IF($A212&lt;$H$4,"PRE","POST"))</f>
        <v/>
      </c>
      <c r="F212" s="14">
        <f>IF(AND($E212="PRE",$E211="PRE",ISNUMBER($D212),ISNUMBER($D211)),$D212-$D211,"")</f>
        <v/>
      </c>
    </row>
    <row r="213">
      <c r="D213" s="8">
        <f>IF(AND(ISNUMBER($B213),ISNUMBER($C213),$C213&gt;0),$B213/$C213,"")</f>
        <v/>
      </c>
      <c r="E213" s="9">
        <f>IF(OR($A213="",$H$4=""),"",IF($A213&lt;$H$4,"PRE","POST"))</f>
        <v/>
      </c>
      <c r="F213" s="14">
        <f>IF(AND($E213="PRE",$E212="PRE",ISNUMBER($D213),ISNUMBER($D212)),$D213-$D212,"")</f>
        <v/>
      </c>
    </row>
    <row r="214">
      <c r="D214" s="8">
        <f>IF(AND(ISNUMBER($B214),ISNUMBER($C214),$C214&gt;0),$B214/$C214,"")</f>
        <v/>
      </c>
      <c r="E214" s="9">
        <f>IF(OR($A214="",$H$4=""),"",IF($A214&lt;$H$4,"PRE","POST"))</f>
        <v/>
      </c>
      <c r="F214" s="14">
        <f>IF(AND($E214="PRE",$E213="PRE",ISNUMBER($D214),ISNUMBER($D213)),$D214-$D213,"")</f>
        <v/>
      </c>
    </row>
    <row r="215">
      <c r="D215" s="8">
        <f>IF(AND(ISNUMBER($B215),ISNUMBER($C215),$C215&gt;0),$B215/$C215,"")</f>
        <v/>
      </c>
      <c r="E215" s="9">
        <f>IF(OR($A215="",$H$4=""),"",IF($A215&lt;$H$4,"PRE","POST"))</f>
        <v/>
      </c>
      <c r="F215" s="14">
        <f>IF(AND($E215="PRE",$E214="PRE",ISNUMBER($D215),ISNUMBER($D214)),$D215-$D214,"")</f>
        <v/>
      </c>
    </row>
    <row r="216">
      <c r="D216" s="8">
        <f>IF(AND(ISNUMBER($B216),ISNUMBER($C216),$C216&gt;0),$B216/$C216,"")</f>
        <v/>
      </c>
      <c r="E216" s="9">
        <f>IF(OR($A216="",$H$4=""),"",IF($A216&lt;$H$4,"PRE","POST"))</f>
        <v/>
      </c>
      <c r="F216" s="14">
        <f>IF(AND($E216="PRE",$E215="PRE",ISNUMBER($D216),ISNUMBER($D215)),$D216-$D215,"")</f>
        <v/>
      </c>
    </row>
    <row r="217">
      <c r="D217" s="8">
        <f>IF(AND(ISNUMBER($B217),ISNUMBER($C217),$C217&gt;0),$B217/$C217,"")</f>
        <v/>
      </c>
      <c r="E217" s="9">
        <f>IF(OR($A217="",$H$4=""),"",IF($A217&lt;$H$4,"PRE","POST"))</f>
        <v/>
      </c>
      <c r="F217" s="14">
        <f>IF(AND($E217="PRE",$E216="PRE",ISNUMBER($D217),ISNUMBER($D216)),$D217-$D216,"")</f>
        <v/>
      </c>
    </row>
    <row r="218">
      <c r="D218" s="8">
        <f>IF(AND(ISNUMBER($B218),ISNUMBER($C218),$C218&gt;0),$B218/$C218,"")</f>
        <v/>
      </c>
      <c r="E218" s="9">
        <f>IF(OR($A218="",$H$4=""),"",IF($A218&lt;$H$4,"PRE","POST"))</f>
        <v/>
      </c>
      <c r="F218" s="14">
        <f>IF(AND($E218="PRE",$E217="PRE",ISNUMBER($D218),ISNUMBER($D217)),$D218-$D217,"")</f>
        <v/>
      </c>
    </row>
    <row r="219">
      <c r="D219" s="8">
        <f>IF(AND(ISNUMBER($B219),ISNUMBER($C219),$C219&gt;0),$B219/$C219,"")</f>
        <v/>
      </c>
      <c r="E219" s="9">
        <f>IF(OR($A219="",$H$4=""),"",IF($A219&lt;$H$4,"PRE","POST"))</f>
        <v/>
      </c>
      <c r="F219" s="14">
        <f>IF(AND($E219="PRE",$E218="PRE",ISNUMBER($D219),ISNUMBER($D218)),$D219-$D218,"")</f>
        <v/>
      </c>
    </row>
    <row r="220">
      <c r="D220" s="8">
        <f>IF(AND(ISNUMBER($B220),ISNUMBER($C220),$C220&gt;0),$B220/$C220,"")</f>
        <v/>
      </c>
      <c r="E220" s="9">
        <f>IF(OR($A220="",$H$4=""),"",IF($A220&lt;$H$4,"PRE","POST"))</f>
        <v/>
      </c>
      <c r="F220" s="14">
        <f>IF(AND($E220="PRE",$E219="PRE",ISNUMBER($D220),ISNUMBER($D219)),$D220-$D219,"")</f>
        <v/>
      </c>
    </row>
    <row r="221">
      <c r="D221" s="8">
        <f>IF(AND(ISNUMBER($B221),ISNUMBER($C221),$C221&gt;0),$B221/$C221,"")</f>
        <v/>
      </c>
      <c r="E221" s="9">
        <f>IF(OR($A221="",$H$4=""),"",IF($A221&lt;$H$4,"PRE","POST"))</f>
        <v/>
      </c>
      <c r="F221" s="14">
        <f>IF(AND($E221="PRE",$E220="PRE",ISNUMBER($D221),ISNUMBER($D220)),$D221-$D220,"")</f>
        <v/>
      </c>
    </row>
    <row r="222">
      <c r="D222" s="8">
        <f>IF(AND(ISNUMBER($B222),ISNUMBER($C222),$C222&gt;0),$B222/$C222,"")</f>
        <v/>
      </c>
      <c r="E222" s="9">
        <f>IF(OR($A222="",$H$4=""),"",IF($A222&lt;$H$4,"PRE","POST"))</f>
        <v/>
      </c>
      <c r="F222" s="14">
        <f>IF(AND($E222="PRE",$E221="PRE",ISNUMBER($D222),ISNUMBER($D221)),$D222-$D221,"")</f>
        <v/>
      </c>
    </row>
    <row r="223">
      <c r="D223" s="8">
        <f>IF(AND(ISNUMBER($B223),ISNUMBER($C223),$C223&gt;0),$B223/$C223,"")</f>
        <v/>
      </c>
      <c r="E223" s="9">
        <f>IF(OR($A223="",$H$4=""),"",IF($A223&lt;$H$4,"PRE","POST"))</f>
        <v/>
      </c>
      <c r="F223" s="14">
        <f>IF(AND($E223="PRE",$E222="PRE",ISNUMBER($D223),ISNUMBER($D222)),$D223-$D222,"")</f>
        <v/>
      </c>
    </row>
    <row r="224">
      <c r="D224" s="8">
        <f>IF(AND(ISNUMBER($B224),ISNUMBER($C224),$C224&gt;0),$B224/$C224,"")</f>
        <v/>
      </c>
      <c r="E224" s="9">
        <f>IF(OR($A224="",$H$4=""),"",IF($A224&lt;$H$4,"PRE","POST"))</f>
        <v/>
      </c>
      <c r="F224" s="14">
        <f>IF(AND($E224="PRE",$E223="PRE",ISNUMBER($D224),ISNUMBER($D223)),$D224-$D223,"")</f>
        <v/>
      </c>
    </row>
    <row r="225">
      <c r="D225" s="8">
        <f>IF(AND(ISNUMBER($B225),ISNUMBER($C225),$C225&gt;0),$B225/$C225,"")</f>
        <v/>
      </c>
      <c r="E225" s="9">
        <f>IF(OR($A225="",$H$4=""),"",IF($A225&lt;$H$4,"PRE","POST"))</f>
        <v/>
      </c>
      <c r="F225" s="14">
        <f>IF(AND($E225="PRE",$E224="PRE",ISNUMBER($D225),ISNUMBER($D224)),$D225-$D224,"")</f>
        <v/>
      </c>
    </row>
    <row r="226">
      <c r="D226" s="8">
        <f>IF(AND(ISNUMBER($B226),ISNUMBER($C226),$C226&gt;0),$B226/$C226,"")</f>
        <v/>
      </c>
      <c r="E226" s="9">
        <f>IF(OR($A226="",$H$4=""),"",IF($A226&lt;$H$4,"PRE","POST"))</f>
        <v/>
      </c>
      <c r="F226" s="14">
        <f>IF(AND($E226="PRE",$E225="PRE",ISNUMBER($D226),ISNUMBER($D225)),$D226-$D225,"")</f>
        <v/>
      </c>
    </row>
    <row r="227">
      <c r="D227" s="8">
        <f>IF(AND(ISNUMBER($B227),ISNUMBER($C227),$C227&gt;0),$B227/$C227,"")</f>
        <v/>
      </c>
      <c r="E227" s="9">
        <f>IF(OR($A227="",$H$4=""),"",IF($A227&lt;$H$4,"PRE","POST"))</f>
        <v/>
      </c>
      <c r="F227" s="14">
        <f>IF(AND($E227="PRE",$E226="PRE",ISNUMBER($D227),ISNUMBER($D226)),$D227-$D226,"")</f>
        <v/>
      </c>
    </row>
    <row r="228">
      <c r="D228" s="8">
        <f>IF(AND(ISNUMBER($B228),ISNUMBER($C228),$C228&gt;0),$B228/$C228,"")</f>
        <v/>
      </c>
      <c r="E228" s="9">
        <f>IF(OR($A228="",$H$4=""),"",IF($A228&lt;$H$4,"PRE","POST"))</f>
        <v/>
      </c>
      <c r="F228" s="14">
        <f>IF(AND($E228="PRE",$E227="PRE",ISNUMBER($D228),ISNUMBER($D227)),$D228-$D227,"")</f>
        <v/>
      </c>
    </row>
    <row r="229">
      <c r="D229" s="8">
        <f>IF(AND(ISNUMBER($B229),ISNUMBER($C229),$C229&gt;0),$B229/$C229,"")</f>
        <v/>
      </c>
      <c r="E229" s="9">
        <f>IF(OR($A229="",$H$4=""),"",IF($A229&lt;$H$4,"PRE","POST"))</f>
        <v/>
      </c>
      <c r="F229" s="14">
        <f>IF(AND($E229="PRE",$E228="PRE",ISNUMBER($D229),ISNUMBER($D228)),$D229-$D228,"")</f>
        <v/>
      </c>
    </row>
    <row r="230">
      <c r="D230" s="8">
        <f>IF(AND(ISNUMBER($B230),ISNUMBER($C230),$C230&gt;0),$B230/$C230,"")</f>
        <v/>
      </c>
      <c r="E230" s="9">
        <f>IF(OR($A230="",$H$4=""),"",IF($A230&lt;$H$4,"PRE","POST"))</f>
        <v/>
      </c>
      <c r="F230" s="14">
        <f>IF(AND($E230="PRE",$E229="PRE",ISNUMBER($D230),ISNUMBER($D229)),$D230-$D229,"")</f>
        <v/>
      </c>
    </row>
    <row r="231">
      <c r="D231" s="8">
        <f>IF(AND(ISNUMBER($B231),ISNUMBER($C231),$C231&gt;0),$B231/$C231,"")</f>
        <v/>
      </c>
      <c r="E231" s="9">
        <f>IF(OR($A231="",$H$4=""),"",IF($A231&lt;$H$4,"PRE","POST"))</f>
        <v/>
      </c>
      <c r="F231" s="14">
        <f>IF(AND($E231="PRE",$E230="PRE",ISNUMBER($D231),ISNUMBER($D230)),$D231-$D230,"")</f>
        <v/>
      </c>
    </row>
    <row r="232">
      <c r="D232" s="8">
        <f>IF(AND(ISNUMBER($B232),ISNUMBER($C232),$C232&gt;0),$B232/$C232,"")</f>
        <v/>
      </c>
      <c r="E232" s="9">
        <f>IF(OR($A232="",$H$4=""),"",IF($A232&lt;$H$4,"PRE","POST"))</f>
        <v/>
      </c>
      <c r="F232" s="14">
        <f>IF(AND($E232="PRE",$E231="PRE",ISNUMBER($D232),ISNUMBER($D231)),$D232-$D231,"")</f>
        <v/>
      </c>
    </row>
    <row r="233">
      <c r="D233" s="8">
        <f>IF(AND(ISNUMBER($B233),ISNUMBER($C233),$C233&gt;0),$B233/$C233,"")</f>
        <v/>
      </c>
      <c r="E233" s="9">
        <f>IF(OR($A233="",$H$4=""),"",IF($A233&lt;$H$4,"PRE","POST"))</f>
        <v/>
      </c>
      <c r="F233" s="14">
        <f>IF(AND($E233="PRE",$E232="PRE",ISNUMBER($D233),ISNUMBER($D232)),$D233-$D232,"")</f>
        <v/>
      </c>
    </row>
    <row r="234">
      <c r="D234" s="8">
        <f>IF(AND(ISNUMBER($B234),ISNUMBER($C234),$C234&gt;0),$B234/$C234,"")</f>
        <v/>
      </c>
      <c r="E234" s="9">
        <f>IF(OR($A234="",$H$4=""),"",IF($A234&lt;$H$4,"PRE","POST"))</f>
        <v/>
      </c>
      <c r="F234" s="14">
        <f>IF(AND($E234="PRE",$E233="PRE",ISNUMBER($D234),ISNUMBER($D233)),$D234-$D233,"")</f>
        <v/>
      </c>
    </row>
    <row r="235">
      <c r="D235" s="8">
        <f>IF(AND(ISNUMBER($B235),ISNUMBER($C235),$C235&gt;0),$B235/$C235,"")</f>
        <v/>
      </c>
      <c r="E235" s="9">
        <f>IF(OR($A235="",$H$4=""),"",IF($A235&lt;$H$4,"PRE","POST"))</f>
        <v/>
      </c>
      <c r="F235" s="14">
        <f>IF(AND($E235="PRE",$E234="PRE",ISNUMBER($D235),ISNUMBER($D234)),$D235-$D234,"")</f>
        <v/>
      </c>
    </row>
    <row r="236">
      <c r="D236" s="8">
        <f>IF(AND(ISNUMBER($B236),ISNUMBER($C236),$C236&gt;0),$B236/$C236,"")</f>
        <v/>
      </c>
      <c r="E236" s="9">
        <f>IF(OR($A236="",$H$4=""),"",IF($A236&lt;$H$4,"PRE","POST"))</f>
        <v/>
      </c>
      <c r="F236" s="14">
        <f>IF(AND($E236="PRE",$E235="PRE",ISNUMBER($D236),ISNUMBER($D235)),$D236-$D235,"")</f>
        <v/>
      </c>
    </row>
    <row r="237">
      <c r="D237" s="8">
        <f>IF(AND(ISNUMBER($B237),ISNUMBER($C237),$C237&gt;0),$B237/$C237,"")</f>
        <v/>
      </c>
      <c r="E237" s="9">
        <f>IF(OR($A237="",$H$4=""),"",IF($A237&lt;$H$4,"PRE","POST"))</f>
        <v/>
      </c>
      <c r="F237" s="14">
        <f>IF(AND($E237="PRE",$E236="PRE",ISNUMBER($D237),ISNUMBER($D236)),$D237-$D236,"")</f>
        <v/>
      </c>
    </row>
    <row r="238">
      <c r="D238" s="8">
        <f>IF(AND(ISNUMBER($B238),ISNUMBER($C238),$C238&gt;0),$B238/$C238,"")</f>
        <v/>
      </c>
      <c r="E238" s="9">
        <f>IF(OR($A238="",$H$4=""),"",IF($A238&lt;$H$4,"PRE","POST"))</f>
        <v/>
      </c>
      <c r="F238" s="14">
        <f>IF(AND($E238="PRE",$E237="PRE",ISNUMBER($D238),ISNUMBER($D237)),$D238-$D237,"")</f>
        <v/>
      </c>
    </row>
    <row r="239">
      <c r="D239" s="8">
        <f>IF(AND(ISNUMBER($B239),ISNUMBER($C239),$C239&gt;0),$B239/$C239,"")</f>
        <v/>
      </c>
      <c r="E239" s="9">
        <f>IF(OR($A239="",$H$4=""),"",IF($A239&lt;$H$4,"PRE","POST"))</f>
        <v/>
      </c>
      <c r="F239" s="14">
        <f>IF(AND($E239="PRE",$E238="PRE",ISNUMBER($D239),ISNUMBER($D238)),$D239-$D238,"")</f>
        <v/>
      </c>
    </row>
    <row r="240">
      <c r="D240" s="8">
        <f>IF(AND(ISNUMBER($B240),ISNUMBER($C240),$C240&gt;0),$B240/$C240,"")</f>
        <v/>
      </c>
      <c r="E240" s="9">
        <f>IF(OR($A240="",$H$4=""),"",IF($A240&lt;$H$4,"PRE","POST"))</f>
        <v/>
      </c>
      <c r="F240" s="14">
        <f>IF(AND($E240="PRE",$E239="PRE",ISNUMBER($D240),ISNUMBER($D239)),$D240-$D239,"")</f>
        <v/>
      </c>
    </row>
    <row r="241">
      <c r="D241" s="8">
        <f>IF(AND(ISNUMBER($B241),ISNUMBER($C241),$C241&gt;0),$B241/$C241,"")</f>
        <v/>
      </c>
      <c r="E241" s="9">
        <f>IF(OR($A241="",$H$4=""),"",IF($A241&lt;$H$4,"PRE","POST"))</f>
        <v/>
      </c>
      <c r="F241" s="14">
        <f>IF(AND($E241="PRE",$E240="PRE",ISNUMBER($D241),ISNUMBER($D240)),$D241-$D240,"")</f>
        <v/>
      </c>
    </row>
    <row r="242">
      <c r="D242" s="8">
        <f>IF(AND(ISNUMBER($B242),ISNUMBER($C242),$C242&gt;0),$B242/$C242,"")</f>
        <v/>
      </c>
      <c r="E242" s="9">
        <f>IF(OR($A242="",$H$4=""),"",IF($A242&lt;$H$4,"PRE","POST"))</f>
        <v/>
      </c>
      <c r="F242" s="14">
        <f>IF(AND($E242="PRE",$E241="PRE",ISNUMBER($D242),ISNUMBER($D241)),$D242-$D241,"")</f>
        <v/>
      </c>
    </row>
    <row r="243">
      <c r="D243" s="8">
        <f>IF(AND(ISNUMBER($B243),ISNUMBER($C243),$C243&gt;0),$B243/$C243,"")</f>
        <v/>
      </c>
      <c r="E243" s="9">
        <f>IF(OR($A243="",$H$4=""),"",IF($A243&lt;$H$4,"PRE","POST"))</f>
        <v/>
      </c>
      <c r="F243" s="14">
        <f>IF(AND($E243="PRE",$E242="PRE",ISNUMBER($D243),ISNUMBER($D242)),$D243-$D242,"")</f>
        <v/>
      </c>
    </row>
    <row r="244">
      <c r="D244" s="8">
        <f>IF(AND(ISNUMBER($B244),ISNUMBER($C244),$C244&gt;0),$B244/$C244,"")</f>
        <v/>
      </c>
      <c r="E244" s="9">
        <f>IF(OR($A244="",$H$4=""),"",IF($A244&lt;$H$4,"PRE","POST"))</f>
        <v/>
      </c>
      <c r="F244" s="14">
        <f>IF(AND($E244="PRE",$E243="PRE",ISNUMBER($D244),ISNUMBER($D243)),$D244-$D243,"")</f>
        <v/>
      </c>
    </row>
    <row r="245">
      <c r="D245" s="8">
        <f>IF(AND(ISNUMBER($B245),ISNUMBER($C245),$C245&gt;0),$B245/$C245,"")</f>
        <v/>
      </c>
      <c r="E245" s="9">
        <f>IF(OR($A245="",$H$4=""),"",IF($A245&lt;$H$4,"PRE","POST"))</f>
        <v/>
      </c>
      <c r="F245" s="14">
        <f>IF(AND($E245="PRE",$E244="PRE",ISNUMBER($D245),ISNUMBER($D244)),$D245-$D244,"")</f>
        <v/>
      </c>
    </row>
    <row r="246">
      <c r="D246" s="8">
        <f>IF(AND(ISNUMBER($B246),ISNUMBER($C246),$C246&gt;0),$B246/$C246,"")</f>
        <v/>
      </c>
      <c r="E246" s="9">
        <f>IF(OR($A246="",$H$4=""),"",IF($A246&lt;$H$4,"PRE","POST"))</f>
        <v/>
      </c>
      <c r="F246" s="14">
        <f>IF(AND($E246="PRE",$E245="PRE",ISNUMBER($D246),ISNUMBER($D245)),$D246-$D245,"")</f>
        <v/>
      </c>
    </row>
    <row r="247">
      <c r="D247" s="8">
        <f>IF(AND(ISNUMBER($B247),ISNUMBER($C247),$C247&gt;0),$B247/$C247,"")</f>
        <v/>
      </c>
      <c r="E247" s="9">
        <f>IF(OR($A247="",$H$4=""),"",IF($A247&lt;$H$4,"PRE","POST"))</f>
        <v/>
      </c>
      <c r="F247" s="14">
        <f>IF(AND($E247="PRE",$E246="PRE",ISNUMBER($D247),ISNUMBER($D246)),$D247-$D246,"")</f>
        <v/>
      </c>
    </row>
    <row r="248">
      <c r="D248" s="8">
        <f>IF(AND(ISNUMBER($B248),ISNUMBER($C248),$C248&gt;0),$B248/$C248,"")</f>
        <v/>
      </c>
      <c r="E248" s="9">
        <f>IF(OR($A248="",$H$4=""),"",IF($A248&lt;$H$4,"PRE","POST"))</f>
        <v/>
      </c>
      <c r="F248" s="14">
        <f>IF(AND($E248="PRE",$E247="PRE",ISNUMBER($D248),ISNUMBER($D247)),$D248-$D247,"")</f>
        <v/>
      </c>
    </row>
    <row r="249">
      <c r="D249" s="8">
        <f>IF(AND(ISNUMBER($B249),ISNUMBER($C249),$C249&gt;0),$B249/$C249,"")</f>
        <v/>
      </c>
      <c r="E249" s="9">
        <f>IF(OR($A249="",$H$4=""),"",IF($A249&lt;$H$4,"PRE","POST"))</f>
        <v/>
      </c>
      <c r="F249" s="14">
        <f>IF(AND($E249="PRE",$E248="PRE",ISNUMBER($D249),ISNUMBER($D248)),$D249-$D248,"")</f>
        <v/>
      </c>
    </row>
    <row r="250">
      <c r="D250" s="8">
        <f>IF(AND(ISNUMBER($B250),ISNUMBER($C250),$C250&gt;0),$B250/$C250,"")</f>
        <v/>
      </c>
      <c r="E250" s="9">
        <f>IF(OR($A250="",$H$4=""),"",IF($A250&lt;$H$4,"PRE","POST"))</f>
        <v/>
      </c>
      <c r="F250" s="14">
        <f>IF(AND($E250="PRE",$E249="PRE",ISNUMBER($D250),ISNUMBER($D249)),$D250-$D249,"")</f>
        <v/>
      </c>
    </row>
    <row r="251">
      <c r="D251" s="8">
        <f>IF(AND(ISNUMBER($B251),ISNUMBER($C251),$C251&gt;0),$B251/$C251,"")</f>
        <v/>
      </c>
      <c r="E251" s="9">
        <f>IF(OR($A251="",$H$4=""),"",IF($A251&lt;$H$4,"PRE","POST"))</f>
        <v/>
      </c>
      <c r="F251" s="14">
        <f>IF(AND($E251="PRE",$E250="PRE",ISNUMBER($D251),ISNUMBER($D250)),$D251-$D250,"")</f>
        <v/>
      </c>
    </row>
    <row r="252">
      <c r="D252" s="8">
        <f>IF(AND(ISNUMBER($B252),ISNUMBER($C252),$C252&gt;0),$B252/$C252,"")</f>
        <v/>
      </c>
      <c r="E252" s="9">
        <f>IF(OR($A252="",$H$4=""),"",IF($A252&lt;$H$4,"PRE","POST"))</f>
        <v/>
      </c>
      <c r="F252" s="14">
        <f>IF(AND($E252="PRE",$E251="PRE",ISNUMBER($D252),ISNUMBER($D251)),$D252-$D251,"")</f>
        <v/>
      </c>
    </row>
    <row r="253">
      <c r="D253" s="8">
        <f>IF(AND(ISNUMBER($B253),ISNUMBER($C253),$C253&gt;0),$B253/$C253,"")</f>
        <v/>
      </c>
      <c r="E253" s="9">
        <f>IF(OR($A253="",$H$4=""),"",IF($A253&lt;$H$4,"PRE","POST"))</f>
        <v/>
      </c>
      <c r="F253" s="14">
        <f>IF(AND($E253="PRE",$E252="PRE",ISNUMBER($D253),ISNUMBER($D252)),$D253-$D252,"")</f>
        <v/>
      </c>
    </row>
    <row r="254">
      <c r="D254" s="8">
        <f>IF(AND(ISNUMBER($B254),ISNUMBER($C254),$C254&gt;0),$B254/$C254,"")</f>
        <v/>
      </c>
      <c r="E254" s="9">
        <f>IF(OR($A254="",$H$4=""),"",IF($A254&lt;$H$4,"PRE","POST"))</f>
        <v/>
      </c>
      <c r="F254" s="14">
        <f>IF(AND($E254="PRE",$E253="PRE",ISNUMBER($D254),ISNUMBER($D253)),$D254-$D253,"")</f>
        <v/>
      </c>
    </row>
    <row r="255">
      <c r="D255" s="8">
        <f>IF(AND(ISNUMBER($B255),ISNUMBER($C255),$C255&gt;0),$B255/$C255,"")</f>
        <v/>
      </c>
      <c r="E255" s="9">
        <f>IF(OR($A255="",$H$4=""),"",IF($A255&lt;$H$4,"PRE","POST"))</f>
        <v/>
      </c>
      <c r="F255" s="14">
        <f>IF(AND($E255="PRE",$E254="PRE",ISNUMBER($D255),ISNUMBER($D254)),$D255-$D254,"")</f>
        <v/>
      </c>
    </row>
    <row r="256">
      <c r="D256" s="8">
        <f>IF(AND(ISNUMBER($B256),ISNUMBER($C256),$C256&gt;0),$B256/$C256,"")</f>
        <v/>
      </c>
      <c r="E256" s="9">
        <f>IF(OR($A256="",$H$4=""),"",IF($A256&lt;$H$4,"PRE","POST"))</f>
        <v/>
      </c>
      <c r="F256" s="14">
        <f>IF(AND($E256="PRE",$E255="PRE",ISNUMBER($D256),ISNUMBER($D255)),$D256-$D255,"")</f>
        <v/>
      </c>
    </row>
    <row r="257">
      <c r="D257" s="8">
        <f>IF(AND(ISNUMBER($B257),ISNUMBER($C257),$C257&gt;0),$B257/$C257,"")</f>
        <v/>
      </c>
      <c r="E257" s="9">
        <f>IF(OR($A257="",$H$4=""),"",IF($A257&lt;$H$4,"PRE","POST"))</f>
        <v/>
      </c>
      <c r="F257" s="14">
        <f>IF(AND($E257="PRE",$E256="PRE",ISNUMBER($D257),ISNUMBER($D256)),$D257-$D256,"")</f>
        <v/>
      </c>
    </row>
    <row r="258">
      <c r="D258" s="8">
        <f>IF(AND(ISNUMBER($B258),ISNUMBER($C258),$C258&gt;0),$B258/$C258,"")</f>
        <v/>
      </c>
      <c r="E258" s="9">
        <f>IF(OR($A258="",$H$4=""),"",IF($A258&lt;$H$4,"PRE","POST"))</f>
        <v/>
      </c>
      <c r="F258" s="14">
        <f>IF(AND($E258="PRE",$E257="PRE",ISNUMBER($D258),ISNUMBER($D257)),$D258-$D257,"")</f>
        <v/>
      </c>
    </row>
    <row r="259">
      <c r="D259" s="8">
        <f>IF(AND(ISNUMBER($B259),ISNUMBER($C259),$C259&gt;0),$B259/$C259,"")</f>
        <v/>
      </c>
      <c r="E259" s="9">
        <f>IF(OR($A259="",$H$4=""),"",IF($A259&lt;$H$4,"PRE","POST"))</f>
        <v/>
      </c>
      <c r="F259" s="14">
        <f>IF(AND($E259="PRE",$E258="PRE",ISNUMBER($D259),ISNUMBER($D258)),$D259-$D258,"")</f>
        <v/>
      </c>
    </row>
    <row r="260">
      <c r="D260" s="8">
        <f>IF(AND(ISNUMBER($B260),ISNUMBER($C260),$C260&gt;0),$B260/$C260,"")</f>
        <v/>
      </c>
      <c r="E260" s="9">
        <f>IF(OR($A260="",$H$4=""),"",IF($A260&lt;$H$4,"PRE","POST"))</f>
        <v/>
      </c>
      <c r="F260" s="14">
        <f>IF(AND($E260="PRE",$E259="PRE",ISNUMBER($D260),ISNUMBER($D259)),$D260-$D259,"")</f>
        <v/>
      </c>
    </row>
    <row r="261">
      <c r="D261" s="8">
        <f>IF(AND(ISNUMBER($B261),ISNUMBER($C261),$C261&gt;0),$B261/$C261,"")</f>
        <v/>
      </c>
      <c r="E261" s="9">
        <f>IF(OR($A261="",$H$4=""),"",IF($A261&lt;$H$4,"PRE","POST"))</f>
        <v/>
      </c>
      <c r="F261" s="14">
        <f>IF(AND($E261="PRE",$E260="PRE",ISNUMBER($D261),ISNUMBER($D260)),$D261-$D260,"")</f>
        <v/>
      </c>
    </row>
    <row r="262">
      <c r="D262" s="8">
        <f>IF(AND(ISNUMBER($B262),ISNUMBER($C262),$C262&gt;0),$B262/$C262,"")</f>
        <v/>
      </c>
      <c r="E262" s="9">
        <f>IF(OR($A262="",$H$4=""),"",IF($A262&lt;$H$4,"PRE","POST"))</f>
        <v/>
      </c>
      <c r="F262" s="14">
        <f>IF(AND($E262="PRE",$E261="PRE",ISNUMBER($D262),ISNUMBER($D261)),$D262-$D261,"")</f>
        <v/>
      </c>
    </row>
    <row r="263">
      <c r="D263" s="8">
        <f>IF(AND(ISNUMBER($B263),ISNUMBER($C263),$C263&gt;0),$B263/$C263,"")</f>
        <v/>
      </c>
      <c r="E263" s="9">
        <f>IF(OR($A263="",$H$4=""),"",IF($A263&lt;$H$4,"PRE","POST"))</f>
        <v/>
      </c>
      <c r="F263" s="14">
        <f>IF(AND($E263="PRE",$E262="PRE",ISNUMBER($D263),ISNUMBER($D262)),$D263-$D262,"")</f>
        <v/>
      </c>
    </row>
    <row r="264">
      <c r="D264" s="8">
        <f>IF(AND(ISNUMBER($B264),ISNUMBER($C264),$C264&gt;0),$B264/$C264,"")</f>
        <v/>
      </c>
      <c r="E264" s="9">
        <f>IF(OR($A264="",$H$4=""),"",IF($A264&lt;$H$4,"PRE","POST"))</f>
        <v/>
      </c>
      <c r="F264" s="14">
        <f>IF(AND($E264="PRE",$E263="PRE",ISNUMBER($D264),ISNUMBER($D263)),$D264-$D263,"")</f>
        <v/>
      </c>
    </row>
    <row r="265">
      <c r="D265" s="8">
        <f>IF(AND(ISNUMBER($B265),ISNUMBER($C265),$C265&gt;0),$B265/$C265,"")</f>
        <v/>
      </c>
      <c r="E265" s="9">
        <f>IF(OR($A265="",$H$4=""),"",IF($A265&lt;$H$4,"PRE","POST"))</f>
        <v/>
      </c>
      <c r="F265" s="14">
        <f>IF(AND($E265="PRE",$E264="PRE",ISNUMBER($D265),ISNUMBER($D264)),$D265-$D264,"")</f>
        <v/>
      </c>
    </row>
    <row r="266">
      <c r="D266" s="8">
        <f>IF(AND(ISNUMBER($B266),ISNUMBER($C266),$C266&gt;0),$B266/$C266,"")</f>
        <v/>
      </c>
      <c r="E266" s="9">
        <f>IF(OR($A266="",$H$4=""),"",IF($A266&lt;$H$4,"PRE","POST"))</f>
        <v/>
      </c>
      <c r="F266" s="14">
        <f>IF(AND($E266="PRE",$E265="PRE",ISNUMBER($D266),ISNUMBER($D265)),$D266-$D265,"")</f>
        <v/>
      </c>
    </row>
    <row r="267">
      <c r="D267" s="8">
        <f>IF(AND(ISNUMBER($B267),ISNUMBER($C267),$C267&gt;0),$B267/$C267,"")</f>
        <v/>
      </c>
      <c r="E267" s="9">
        <f>IF(OR($A267="",$H$4=""),"",IF($A267&lt;$H$4,"PRE","POST"))</f>
        <v/>
      </c>
      <c r="F267" s="14">
        <f>IF(AND($E267="PRE",$E266="PRE",ISNUMBER($D267),ISNUMBER($D266)),$D267-$D266,"")</f>
        <v/>
      </c>
    </row>
    <row r="268">
      <c r="D268" s="8">
        <f>IF(AND(ISNUMBER($B268),ISNUMBER($C268),$C268&gt;0),$B268/$C268,"")</f>
        <v/>
      </c>
      <c r="E268" s="9">
        <f>IF(OR($A268="",$H$4=""),"",IF($A268&lt;$H$4,"PRE","POST"))</f>
        <v/>
      </c>
      <c r="F268" s="14">
        <f>IF(AND($E268="PRE",$E267="PRE",ISNUMBER($D268),ISNUMBER($D267)),$D268-$D267,"")</f>
        <v/>
      </c>
    </row>
    <row r="269">
      <c r="D269" s="8">
        <f>IF(AND(ISNUMBER($B269),ISNUMBER($C269),$C269&gt;0),$B269/$C269,"")</f>
        <v/>
      </c>
      <c r="E269" s="9">
        <f>IF(OR($A269="",$H$4=""),"",IF($A269&lt;$H$4,"PRE","POST"))</f>
        <v/>
      </c>
      <c r="F269" s="14">
        <f>IF(AND($E269="PRE",$E268="PRE",ISNUMBER($D269),ISNUMBER($D268)),$D269-$D268,"")</f>
        <v/>
      </c>
    </row>
    <row r="270">
      <c r="D270" s="8">
        <f>IF(AND(ISNUMBER($B270),ISNUMBER($C270),$C270&gt;0),$B270/$C270,"")</f>
        <v/>
      </c>
      <c r="E270" s="9">
        <f>IF(OR($A270="",$H$4=""),"",IF($A270&lt;$H$4,"PRE","POST"))</f>
        <v/>
      </c>
      <c r="F270" s="14">
        <f>IF(AND($E270="PRE",$E269="PRE",ISNUMBER($D270),ISNUMBER($D269)),$D270-$D269,"")</f>
        <v/>
      </c>
    </row>
    <row r="271">
      <c r="D271" s="8">
        <f>IF(AND(ISNUMBER($B271),ISNUMBER($C271),$C271&gt;0),$B271/$C271,"")</f>
        <v/>
      </c>
      <c r="E271" s="9">
        <f>IF(OR($A271="",$H$4=""),"",IF($A271&lt;$H$4,"PRE","POST"))</f>
        <v/>
      </c>
      <c r="F271" s="14">
        <f>IF(AND($E271="PRE",$E270="PRE",ISNUMBER($D271),ISNUMBER($D270)),$D271-$D270,"")</f>
        <v/>
      </c>
    </row>
    <row r="272">
      <c r="D272" s="8">
        <f>IF(AND(ISNUMBER($B272),ISNUMBER($C272),$C272&gt;0),$B272/$C272,"")</f>
        <v/>
      </c>
      <c r="E272" s="9">
        <f>IF(OR($A272="",$H$4=""),"",IF($A272&lt;$H$4,"PRE","POST"))</f>
        <v/>
      </c>
      <c r="F272" s="14">
        <f>IF(AND($E272="PRE",$E271="PRE",ISNUMBER($D272),ISNUMBER($D271)),$D272-$D271,"")</f>
        <v/>
      </c>
    </row>
    <row r="273">
      <c r="D273" s="8">
        <f>IF(AND(ISNUMBER($B273),ISNUMBER($C273),$C273&gt;0),$B273/$C273,"")</f>
        <v/>
      </c>
      <c r="E273" s="9">
        <f>IF(OR($A273="",$H$4=""),"",IF($A273&lt;$H$4,"PRE","POST"))</f>
        <v/>
      </c>
      <c r="F273" s="14">
        <f>IF(AND($E273="PRE",$E272="PRE",ISNUMBER($D273),ISNUMBER($D272)),$D273-$D272,"")</f>
        <v/>
      </c>
    </row>
    <row r="274">
      <c r="D274" s="8">
        <f>IF(AND(ISNUMBER($B274),ISNUMBER($C274),$C274&gt;0),$B274/$C274,"")</f>
        <v/>
      </c>
      <c r="E274" s="9">
        <f>IF(OR($A274="",$H$4=""),"",IF($A274&lt;$H$4,"PRE","POST"))</f>
        <v/>
      </c>
      <c r="F274" s="14">
        <f>IF(AND($E274="PRE",$E273="PRE",ISNUMBER($D274),ISNUMBER($D273)),$D274-$D273,"")</f>
        <v/>
      </c>
    </row>
    <row r="275">
      <c r="D275" s="8">
        <f>IF(AND(ISNUMBER($B275),ISNUMBER($C275),$C275&gt;0),$B275/$C275,"")</f>
        <v/>
      </c>
      <c r="E275" s="9">
        <f>IF(OR($A275="",$H$4=""),"",IF($A275&lt;$H$4,"PRE","POST"))</f>
        <v/>
      </c>
      <c r="F275" s="14">
        <f>IF(AND($E275="PRE",$E274="PRE",ISNUMBER($D275),ISNUMBER($D274)),$D275-$D274,"")</f>
        <v/>
      </c>
    </row>
    <row r="276">
      <c r="D276" s="8">
        <f>IF(AND(ISNUMBER($B276),ISNUMBER($C276),$C276&gt;0),$B276/$C276,"")</f>
        <v/>
      </c>
      <c r="E276" s="9">
        <f>IF(OR($A276="",$H$4=""),"",IF($A276&lt;$H$4,"PRE","POST"))</f>
        <v/>
      </c>
      <c r="F276" s="14">
        <f>IF(AND($E276="PRE",$E275="PRE",ISNUMBER($D276),ISNUMBER($D275)),$D276-$D275,"")</f>
        <v/>
      </c>
    </row>
    <row r="277">
      <c r="D277" s="8">
        <f>IF(AND(ISNUMBER($B277),ISNUMBER($C277),$C277&gt;0),$B277/$C277,"")</f>
        <v/>
      </c>
      <c r="E277" s="9">
        <f>IF(OR($A277="",$H$4=""),"",IF($A277&lt;$H$4,"PRE","POST"))</f>
        <v/>
      </c>
      <c r="F277" s="14">
        <f>IF(AND($E277="PRE",$E276="PRE",ISNUMBER($D277),ISNUMBER($D276)),$D277-$D276,"")</f>
        <v/>
      </c>
    </row>
    <row r="278">
      <c r="D278" s="8">
        <f>IF(AND(ISNUMBER($B278),ISNUMBER($C278),$C278&gt;0),$B278/$C278,"")</f>
        <v/>
      </c>
      <c r="E278" s="9">
        <f>IF(OR($A278="",$H$4=""),"",IF($A278&lt;$H$4,"PRE","POST"))</f>
        <v/>
      </c>
      <c r="F278" s="14">
        <f>IF(AND($E278="PRE",$E277="PRE",ISNUMBER($D278),ISNUMBER($D277)),$D278-$D277,"")</f>
        <v/>
      </c>
    </row>
    <row r="279">
      <c r="D279" s="8">
        <f>IF(AND(ISNUMBER($B279),ISNUMBER($C279),$C279&gt;0),$B279/$C279,"")</f>
        <v/>
      </c>
      <c r="E279" s="9">
        <f>IF(OR($A279="",$H$4=""),"",IF($A279&lt;$H$4,"PRE","POST"))</f>
        <v/>
      </c>
      <c r="F279" s="14">
        <f>IF(AND($E279="PRE",$E278="PRE",ISNUMBER($D279),ISNUMBER($D278)),$D279-$D278,"")</f>
        <v/>
      </c>
    </row>
    <row r="280">
      <c r="D280" s="8">
        <f>IF(AND(ISNUMBER($B280),ISNUMBER($C280),$C280&gt;0),$B280/$C280,"")</f>
        <v/>
      </c>
      <c r="E280" s="9">
        <f>IF(OR($A280="",$H$4=""),"",IF($A280&lt;$H$4,"PRE","POST"))</f>
        <v/>
      </c>
      <c r="F280" s="14">
        <f>IF(AND($E280="PRE",$E279="PRE",ISNUMBER($D280),ISNUMBER($D279)),$D280-$D279,"")</f>
        <v/>
      </c>
    </row>
    <row r="281">
      <c r="D281" s="8">
        <f>IF(AND(ISNUMBER($B281),ISNUMBER($C281),$C281&gt;0),$B281/$C281,"")</f>
        <v/>
      </c>
      <c r="E281" s="9">
        <f>IF(OR($A281="",$H$4=""),"",IF($A281&lt;$H$4,"PRE","POST"))</f>
        <v/>
      </c>
      <c r="F281" s="14">
        <f>IF(AND($E281="PRE",$E280="PRE",ISNUMBER($D281),ISNUMBER($D280)),$D281-$D280,"")</f>
        <v/>
      </c>
    </row>
    <row r="282">
      <c r="D282" s="8">
        <f>IF(AND(ISNUMBER($B282),ISNUMBER($C282),$C282&gt;0),$B282/$C282,"")</f>
        <v/>
      </c>
      <c r="E282" s="9">
        <f>IF(OR($A282="",$H$4=""),"",IF($A282&lt;$H$4,"PRE","POST"))</f>
        <v/>
      </c>
      <c r="F282" s="14">
        <f>IF(AND($E282="PRE",$E281="PRE",ISNUMBER($D282),ISNUMBER($D281)),$D282-$D281,"")</f>
        <v/>
      </c>
    </row>
    <row r="283">
      <c r="D283" s="8">
        <f>IF(AND(ISNUMBER($B283),ISNUMBER($C283),$C283&gt;0),$B283/$C283,"")</f>
        <v/>
      </c>
      <c r="E283" s="9">
        <f>IF(OR($A283="",$H$4=""),"",IF($A283&lt;$H$4,"PRE","POST"))</f>
        <v/>
      </c>
      <c r="F283" s="14">
        <f>IF(AND($E283="PRE",$E282="PRE",ISNUMBER($D283),ISNUMBER($D282)),$D283-$D282,"")</f>
        <v/>
      </c>
    </row>
    <row r="284">
      <c r="D284" s="8">
        <f>IF(AND(ISNUMBER($B284),ISNUMBER($C284),$C284&gt;0),$B284/$C284,"")</f>
        <v/>
      </c>
      <c r="E284" s="9">
        <f>IF(OR($A284="",$H$4=""),"",IF($A284&lt;$H$4,"PRE","POST"))</f>
        <v/>
      </c>
      <c r="F284" s="14">
        <f>IF(AND($E284="PRE",$E283="PRE",ISNUMBER($D284),ISNUMBER($D283)),$D284-$D283,"")</f>
        <v/>
      </c>
    </row>
    <row r="285">
      <c r="D285" s="8">
        <f>IF(AND(ISNUMBER($B285),ISNUMBER($C285),$C285&gt;0),$B285/$C285,"")</f>
        <v/>
      </c>
      <c r="E285" s="9">
        <f>IF(OR($A285="",$H$4=""),"",IF($A285&lt;$H$4,"PRE","POST"))</f>
        <v/>
      </c>
      <c r="F285" s="14">
        <f>IF(AND($E285="PRE",$E284="PRE",ISNUMBER($D285),ISNUMBER($D284)),$D285-$D284,"")</f>
        <v/>
      </c>
    </row>
    <row r="286">
      <c r="D286" s="8">
        <f>IF(AND(ISNUMBER($B286),ISNUMBER($C286),$C286&gt;0),$B286/$C286,"")</f>
        <v/>
      </c>
      <c r="E286" s="9">
        <f>IF(OR($A286="",$H$4=""),"",IF($A286&lt;$H$4,"PRE","POST"))</f>
        <v/>
      </c>
      <c r="F286" s="14">
        <f>IF(AND($E286="PRE",$E285="PRE",ISNUMBER($D286),ISNUMBER($D285)),$D286-$D285,"")</f>
        <v/>
      </c>
    </row>
    <row r="287">
      <c r="D287" s="8">
        <f>IF(AND(ISNUMBER($B287),ISNUMBER($C287),$C287&gt;0),$B287/$C287,"")</f>
        <v/>
      </c>
      <c r="E287" s="9">
        <f>IF(OR($A287="",$H$4=""),"",IF($A287&lt;$H$4,"PRE","POST"))</f>
        <v/>
      </c>
      <c r="F287" s="14">
        <f>IF(AND($E287="PRE",$E286="PRE",ISNUMBER($D287),ISNUMBER($D286)),$D287-$D286,"")</f>
        <v/>
      </c>
    </row>
    <row r="288">
      <c r="D288" s="8">
        <f>IF(AND(ISNUMBER($B288),ISNUMBER($C288),$C288&gt;0),$B288/$C288,"")</f>
        <v/>
      </c>
      <c r="E288" s="9">
        <f>IF(OR($A288="",$H$4=""),"",IF($A288&lt;$H$4,"PRE","POST"))</f>
        <v/>
      </c>
      <c r="F288" s="14">
        <f>IF(AND($E288="PRE",$E287="PRE",ISNUMBER($D288),ISNUMBER($D287)),$D288-$D287,"")</f>
        <v/>
      </c>
    </row>
    <row r="289">
      <c r="D289" s="8">
        <f>IF(AND(ISNUMBER($B289),ISNUMBER($C289),$C289&gt;0),$B289/$C289,"")</f>
        <v/>
      </c>
      <c r="E289" s="9">
        <f>IF(OR($A289="",$H$4=""),"",IF($A289&lt;$H$4,"PRE","POST"))</f>
        <v/>
      </c>
      <c r="F289" s="14">
        <f>IF(AND($E289="PRE",$E288="PRE",ISNUMBER($D289),ISNUMBER($D288)),$D289-$D288,"")</f>
        <v/>
      </c>
    </row>
    <row r="290">
      <c r="D290" s="8">
        <f>IF(AND(ISNUMBER($B290),ISNUMBER($C290),$C290&gt;0),$B290/$C290,"")</f>
        <v/>
      </c>
      <c r="E290" s="9">
        <f>IF(OR($A290="",$H$4=""),"",IF($A290&lt;$H$4,"PRE","POST"))</f>
        <v/>
      </c>
      <c r="F290" s="14">
        <f>IF(AND($E290="PRE",$E289="PRE",ISNUMBER($D290),ISNUMBER($D289)),$D290-$D289,"")</f>
        <v/>
      </c>
    </row>
    <row r="291">
      <c r="D291" s="8">
        <f>IF(AND(ISNUMBER($B291),ISNUMBER($C291),$C291&gt;0),$B291/$C291,"")</f>
        <v/>
      </c>
      <c r="E291" s="9">
        <f>IF(OR($A291="",$H$4=""),"",IF($A291&lt;$H$4,"PRE","POST"))</f>
        <v/>
      </c>
      <c r="F291" s="14">
        <f>IF(AND($E291="PRE",$E290="PRE",ISNUMBER($D291),ISNUMBER($D290)),$D291-$D290,"")</f>
        <v/>
      </c>
    </row>
    <row r="292">
      <c r="D292" s="8">
        <f>IF(AND(ISNUMBER($B292),ISNUMBER($C292),$C292&gt;0),$B292/$C292,"")</f>
        <v/>
      </c>
      <c r="E292" s="9">
        <f>IF(OR($A292="",$H$4=""),"",IF($A292&lt;$H$4,"PRE","POST"))</f>
        <v/>
      </c>
      <c r="F292" s="14">
        <f>IF(AND($E292="PRE",$E291="PRE",ISNUMBER($D292),ISNUMBER($D291)),$D292-$D291,"")</f>
        <v/>
      </c>
    </row>
    <row r="293">
      <c r="D293" s="8">
        <f>IF(AND(ISNUMBER($B293),ISNUMBER($C293),$C293&gt;0),$B293/$C293,"")</f>
        <v/>
      </c>
      <c r="E293" s="9">
        <f>IF(OR($A293="",$H$4=""),"",IF($A293&lt;$H$4,"PRE","POST"))</f>
        <v/>
      </c>
      <c r="F293" s="14">
        <f>IF(AND($E293="PRE",$E292="PRE",ISNUMBER($D293),ISNUMBER($D292)),$D293-$D292,"")</f>
        <v/>
      </c>
    </row>
    <row r="294">
      <c r="D294" s="8">
        <f>IF(AND(ISNUMBER($B294),ISNUMBER($C294),$C294&gt;0),$B294/$C294,"")</f>
        <v/>
      </c>
      <c r="E294" s="9">
        <f>IF(OR($A294="",$H$4=""),"",IF($A294&lt;$H$4,"PRE","POST"))</f>
        <v/>
      </c>
      <c r="F294" s="14">
        <f>IF(AND($E294="PRE",$E293="PRE",ISNUMBER($D294),ISNUMBER($D293)),$D294-$D293,"")</f>
        <v/>
      </c>
    </row>
    <row r="295">
      <c r="D295" s="8">
        <f>IF(AND(ISNUMBER($B295),ISNUMBER($C295),$C295&gt;0),$B295/$C295,"")</f>
        <v/>
      </c>
      <c r="E295" s="9">
        <f>IF(OR($A295="",$H$4=""),"",IF($A295&lt;$H$4,"PRE","POST"))</f>
        <v/>
      </c>
      <c r="F295" s="14">
        <f>IF(AND($E295="PRE",$E294="PRE",ISNUMBER($D295),ISNUMBER($D294)),$D295-$D294,"")</f>
        <v/>
      </c>
    </row>
    <row r="296">
      <c r="D296" s="8">
        <f>IF(AND(ISNUMBER($B296),ISNUMBER($C296),$C296&gt;0),$B296/$C296,"")</f>
        <v/>
      </c>
      <c r="E296" s="9">
        <f>IF(OR($A296="",$H$4=""),"",IF($A296&lt;$H$4,"PRE","POST"))</f>
        <v/>
      </c>
      <c r="F296" s="14">
        <f>IF(AND($E296="PRE",$E295="PRE",ISNUMBER($D296),ISNUMBER($D295)),$D296-$D295,"")</f>
        <v/>
      </c>
    </row>
    <row r="297">
      <c r="D297" s="8">
        <f>IF(AND(ISNUMBER($B297),ISNUMBER($C297),$C297&gt;0),$B297/$C297,"")</f>
        <v/>
      </c>
      <c r="E297" s="9">
        <f>IF(OR($A297="",$H$4=""),"",IF($A297&lt;$H$4,"PRE","POST"))</f>
        <v/>
      </c>
      <c r="F297" s="14">
        <f>IF(AND($E297="PRE",$E296="PRE",ISNUMBER($D297),ISNUMBER($D296)),$D297-$D296,"")</f>
        <v/>
      </c>
    </row>
    <row r="298">
      <c r="D298" s="8">
        <f>IF(AND(ISNUMBER($B298),ISNUMBER($C298),$C298&gt;0),$B298/$C298,"")</f>
        <v/>
      </c>
      <c r="E298" s="9">
        <f>IF(OR($A298="",$H$4=""),"",IF($A298&lt;$H$4,"PRE","POST"))</f>
        <v/>
      </c>
      <c r="F298" s="14">
        <f>IF(AND($E298="PRE",$E297="PRE",ISNUMBER($D298),ISNUMBER($D297)),$D298-$D297,"")</f>
        <v/>
      </c>
    </row>
    <row r="299">
      <c r="D299" s="8">
        <f>IF(AND(ISNUMBER($B299),ISNUMBER($C299),$C299&gt;0),$B299/$C299,"")</f>
        <v/>
      </c>
      <c r="E299" s="9">
        <f>IF(OR($A299="",$H$4=""),"",IF($A299&lt;$H$4,"PRE","POST"))</f>
        <v/>
      </c>
      <c r="F299" s="14">
        <f>IF(AND($E299="PRE",$E298="PRE",ISNUMBER($D299),ISNUMBER($D298)),$D299-$D298,"")</f>
        <v/>
      </c>
    </row>
    <row r="300">
      <c r="D300" s="8">
        <f>IF(AND(ISNUMBER($B300),ISNUMBER($C300),$C300&gt;0),$B300/$C300,"")</f>
        <v/>
      </c>
      <c r="E300" s="9">
        <f>IF(OR($A300="",$H$4=""),"",IF($A300&lt;$H$4,"PRE","POST"))</f>
        <v/>
      </c>
      <c r="F300" s="14">
        <f>IF(AND($E300="PRE",$E299="PRE",ISNUMBER($D300),ISNUMBER($D299)),$D300-$D299,"")</f>
        <v/>
      </c>
    </row>
    <row r="301">
      <c r="D301" s="8">
        <f>IF(AND(ISNUMBER($B301),ISNUMBER($C301),$C301&gt;0),$B301/$C301,"")</f>
        <v/>
      </c>
      <c r="E301" s="9">
        <f>IF(OR($A301="",$H$4=""),"",IF($A301&lt;$H$4,"PRE","POST"))</f>
        <v/>
      </c>
      <c r="F301" s="14">
        <f>IF(AND($E301="PRE",$E300="PRE",ISNUMBER($D301),ISNUMBER($D300)),$D301-$D300,"")</f>
        <v/>
      </c>
    </row>
    <row r="302">
      <c r="D302" s="8">
        <f>IF(AND(ISNUMBER($B302),ISNUMBER($C302),$C302&gt;0),$B302/$C302,"")</f>
        <v/>
      </c>
      <c r="E302" s="9">
        <f>IF(OR($A302="",$H$4=""),"",IF($A302&lt;$H$4,"PRE","POST"))</f>
        <v/>
      </c>
      <c r="F302" s="14">
        <f>IF(AND($E302="PRE",$E301="PRE",ISNUMBER($D302),ISNUMBER($D301)),$D302-$D301,"")</f>
        <v/>
      </c>
    </row>
    <row r="303">
      <c r="D303" s="8">
        <f>IF(AND(ISNUMBER($B303),ISNUMBER($C303),$C303&gt;0),$B303/$C303,"")</f>
        <v/>
      </c>
      <c r="E303" s="9">
        <f>IF(OR($A303="",$H$4=""),"",IF($A303&lt;$H$4,"PRE","POST"))</f>
        <v/>
      </c>
      <c r="F303" s="14">
        <f>IF(AND($E303="PRE",$E302="PRE",ISNUMBER($D303),ISNUMBER($D302)),$D303-$D302,"")</f>
        <v/>
      </c>
    </row>
    <row r="304">
      <c r="D304" s="8">
        <f>IF(AND(ISNUMBER($B304),ISNUMBER($C304),$C304&gt;0),$B304/$C304,"")</f>
        <v/>
      </c>
      <c r="E304" s="9">
        <f>IF(OR($A304="",$H$4=""),"",IF($A304&lt;$H$4,"PRE","POST"))</f>
        <v/>
      </c>
      <c r="F304" s="14">
        <f>IF(AND($E304="PRE",$E303="PRE",ISNUMBER($D304),ISNUMBER($D303)),$D304-$D303,"")</f>
        <v/>
      </c>
    </row>
    <row r="305">
      <c r="D305" s="8">
        <f>IF(AND(ISNUMBER($B305),ISNUMBER($C305),$C305&gt;0),$B305/$C305,"")</f>
        <v/>
      </c>
      <c r="E305" s="9">
        <f>IF(OR($A305="",$H$4=""),"",IF($A305&lt;$H$4,"PRE","POST"))</f>
        <v/>
      </c>
      <c r="F305" s="14">
        <f>IF(AND($E305="PRE",$E304="PRE",ISNUMBER($D305),ISNUMBER($D304)),$D305-$D304,"")</f>
        <v/>
      </c>
    </row>
    <row r="306">
      <c r="D306" s="8">
        <f>IF(AND(ISNUMBER($B306),ISNUMBER($C306),$C306&gt;0),$B306/$C306,"")</f>
        <v/>
      </c>
      <c r="E306" s="9">
        <f>IF(OR($A306="",$H$4=""),"",IF($A306&lt;$H$4,"PRE","POST"))</f>
        <v/>
      </c>
      <c r="F306" s="14">
        <f>IF(AND($E306="PRE",$E305="PRE",ISNUMBER($D306),ISNUMBER($D305)),$D306-$D305,"")</f>
        <v/>
      </c>
    </row>
    <row r="307">
      <c r="D307" s="8">
        <f>IF(AND(ISNUMBER($B307),ISNUMBER($C307),$C307&gt;0),$B307/$C307,"")</f>
        <v/>
      </c>
      <c r="E307" s="9">
        <f>IF(OR($A307="",$H$4=""),"",IF($A307&lt;$H$4,"PRE","POST"))</f>
        <v/>
      </c>
      <c r="F307" s="14">
        <f>IF(AND($E307="PRE",$E306="PRE",ISNUMBER($D307),ISNUMBER($D306)),$D307-$D306,"")</f>
        <v/>
      </c>
    </row>
    <row r="308">
      <c r="D308" s="8">
        <f>IF(AND(ISNUMBER($B308),ISNUMBER($C308),$C308&gt;0),$B308/$C308,"")</f>
        <v/>
      </c>
      <c r="E308" s="9">
        <f>IF(OR($A308="",$H$4=""),"",IF($A308&lt;$H$4,"PRE","POST"))</f>
        <v/>
      </c>
      <c r="F308" s="14">
        <f>IF(AND($E308="PRE",$E307="PRE",ISNUMBER($D308),ISNUMBER($D307)),$D308-$D307,"")</f>
        <v/>
      </c>
    </row>
    <row r="309">
      <c r="D309" s="8">
        <f>IF(AND(ISNUMBER($B309),ISNUMBER($C309),$C309&gt;0),$B309/$C309,"")</f>
        <v/>
      </c>
      <c r="E309" s="9">
        <f>IF(OR($A309="",$H$4=""),"",IF($A309&lt;$H$4,"PRE","POST"))</f>
        <v/>
      </c>
      <c r="F309" s="14">
        <f>IF(AND($E309="PRE",$E308="PRE",ISNUMBER($D309),ISNUMBER($D308)),$D309-$D308,"")</f>
        <v/>
      </c>
    </row>
    <row r="310">
      <c r="D310" s="8">
        <f>IF(AND(ISNUMBER($B310),ISNUMBER($C310),$C310&gt;0),$B310/$C310,"")</f>
        <v/>
      </c>
      <c r="E310" s="9">
        <f>IF(OR($A310="",$H$4=""),"",IF($A310&lt;$H$4,"PRE","POST"))</f>
        <v/>
      </c>
      <c r="F310" s="14">
        <f>IF(AND($E310="PRE",$E309="PRE",ISNUMBER($D310),ISNUMBER($D309)),$D310-$D309,"")</f>
        <v/>
      </c>
    </row>
    <row r="311">
      <c r="D311" s="8">
        <f>IF(AND(ISNUMBER($B311),ISNUMBER($C311),$C311&gt;0),$B311/$C311,"")</f>
        <v/>
      </c>
      <c r="E311" s="9">
        <f>IF(OR($A311="",$H$4=""),"",IF($A311&lt;$H$4,"PRE","POST"))</f>
        <v/>
      </c>
      <c r="F311" s="14">
        <f>IF(AND($E311="PRE",$E310="PRE",ISNUMBER($D311),ISNUMBER($D310)),$D311-$D310,"")</f>
        <v/>
      </c>
    </row>
    <row r="312">
      <c r="D312" s="8">
        <f>IF(AND(ISNUMBER($B312),ISNUMBER($C312),$C312&gt;0),$B312/$C312,"")</f>
        <v/>
      </c>
      <c r="E312" s="9">
        <f>IF(OR($A312="",$H$4=""),"",IF($A312&lt;$H$4,"PRE","POST"))</f>
        <v/>
      </c>
      <c r="F312" s="14">
        <f>IF(AND($E312="PRE",$E311="PRE",ISNUMBER($D312),ISNUMBER($D311)),$D312-$D311,"")</f>
        <v/>
      </c>
    </row>
    <row r="313">
      <c r="D313" s="8">
        <f>IF(AND(ISNUMBER($B313),ISNUMBER($C313),$C313&gt;0),$B313/$C313,"")</f>
        <v/>
      </c>
      <c r="E313" s="9">
        <f>IF(OR($A313="",$H$4=""),"",IF($A313&lt;$H$4,"PRE","POST"))</f>
        <v/>
      </c>
      <c r="F313" s="14">
        <f>IF(AND($E313="PRE",$E312="PRE",ISNUMBER($D313),ISNUMBER($D312)),$D313-$D312,"")</f>
        <v/>
      </c>
    </row>
    <row r="314">
      <c r="D314" s="8">
        <f>IF(AND(ISNUMBER($B314),ISNUMBER($C314),$C314&gt;0),$B314/$C314,"")</f>
        <v/>
      </c>
      <c r="E314" s="9">
        <f>IF(OR($A314="",$H$4=""),"",IF($A314&lt;$H$4,"PRE","POST"))</f>
        <v/>
      </c>
      <c r="F314" s="14">
        <f>IF(AND($E314="PRE",$E313="PRE",ISNUMBER($D314),ISNUMBER($D313)),$D314-$D313,"")</f>
        <v/>
      </c>
    </row>
    <row r="315">
      <c r="D315" s="8">
        <f>IF(AND(ISNUMBER($B315),ISNUMBER($C315),$C315&gt;0),$B315/$C315,"")</f>
        <v/>
      </c>
      <c r="E315" s="9">
        <f>IF(OR($A315="",$H$4=""),"",IF($A315&lt;$H$4,"PRE","POST"))</f>
        <v/>
      </c>
      <c r="F315" s="14">
        <f>IF(AND($E315="PRE",$E314="PRE",ISNUMBER($D315),ISNUMBER($D314)),$D315-$D314,"")</f>
        <v/>
      </c>
    </row>
    <row r="316">
      <c r="D316" s="8">
        <f>IF(AND(ISNUMBER($B316),ISNUMBER($C316),$C316&gt;0),$B316/$C316,"")</f>
        <v/>
      </c>
      <c r="E316" s="9">
        <f>IF(OR($A316="",$H$4=""),"",IF($A316&lt;$H$4,"PRE","POST"))</f>
        <v/>
      </c>
      <c r="F316" s="14">
        <f>IF(AND($E316="PRE",$E315="PRE",ISNUMBER($D316),ISNUMBER($D315)),$D316-$D315,"")</f>
        <v/>
      </c>
    </row>
    <row r="317">
      <c r="D317" s="8">
        <f>IF(AND(ISNUMBER($B317),ISNUMBER($C317),$C317&gt;0),$B317/$C317,"")</f>
        <v/>
      </c>
      <c r="E317" s="9">
        <f>IF(OR($A317="",$H$4=""),"",IF($A317&lt;$H$4,"PRE","POST"))</f>
        <v/>
      </c>
      <c r="F317" s="14">
        <f>IF(AND($E317="PRE",$E316="PRE",ISNUMBER($D317),ISNUMBER($D316)),$D317-$D316,"")</f>
        <v/>
      </c>
    </row>
    <row r="318">
      <c r="D318" s="8">
        <f>IF(AND(ISNUMBER($B318),ISNUMBER($C318),$C318&gt;0),$B318/$C318,"")</f>
        <v/>
      </c>
      <c r="E318" s="9">
        <f>IF(OR($A318="",$H$4=""),"",IF($A318&lt;$H$4,"PRE","POST"))</f>
        <v/>
      </c>
      <c r="F318" s="14">
        <f>IF(AND($E318="PRE",$E317="PRE",ISNUMBER($D318),ISNUMBER($D317)),$D318-$D317,"")</f>
        <v/>
      </c>
    </row>
    <row r="319">
      <c r="D319" s="8">
        <f>IF(AND(ISNUMBER($B319),ISNUMBER($C319),$C319&gt;0),$B319/$C319,"")</f>
        <v/>
      </c>
      <c r="E319" s="9">
        <f>IF(OR($A319="",$H$4=""),"",IF($A319&lt;$H$4,"PRE","POST"))</f>
        <v/>
      </c>
      <c r="F319" s="14">
        <f>IF(AND($E319="PRE",$E318="PRE",ISNUMBER($D319),ISNUMBER($D318)),$D319-$D318,"")</f>
        <v/>
      </c>
    </row>
    <row r="320">
      <c r="D320" s="8">
        <f>IF(AND(ISNUMBER($B320),ISNUMBER($C320),$C320&gt;0),$B320/$C320,"")</f>
        <v/>
      </c>
      <c r="E320" s="9">
        <f>IF(OR($A320="",$H$4=""),"",IF($A320&lt;$H$4,"PRE","POST"))</f>
        <v/>
      </c>
      <c r="F320" s="14">
        <f>IF(AND($E320="PRE",$E319="PRE",ISNUMBER($D320),ISNUMBER($D319)),$D320-$D319,"")</f>
        <v/>
      </c>
    </row>
    <row r="321">
      <c r="D321" s="8">
        <f>IF(AND(ISNUMBER($B321),ISNUMBER($C321),$C321&gt;0),$B321/$C321,"")</f>
        <v/>
      </c>
      <c r="E321" s="9">
        <f>IF(OR($A321="",$H$4=""),"",IF($A321&lt;$H$4,"PRE","POST"))</f>
        <v/>
      </c>
      <c r="F321" s="14">
        <f>IF(AND($E321="PRE",$E320="PRE",ISNUMBER($D321),ISNUMBER($D320)),$D321-$D320,"")</f>
        <v/>
      </c>
    </row>
    <row r="322">
      <c r="D322" s="8">
        <f>IF(AND(ISNUMBER($B322),ISNUMBER($C322),$C322&gt;0),$B322/$C322,"")</f>
        <v/>
      </c>
      <c r="E322" s="9">
        <f>IF(OR($A322="",$H$4=""),"",IF($A322&lt;$H$4,"PRE","POST"))</f>
        <v/>
      </c>
      <c r="F322" s="14">
        <f>IF(AND($E322="PRE",$E321="PRE",ISNUMBER($D322),ISNUMBER($D321)),$D322-$D321,"")</f>
        <v/>
      </c>
    </row>
    <row r="323">
      <c r="D323" s="8">
        <f>IF(AND(ISNUMBER($B323),ISNUMBER($C323),$C323&gt;0),$B323/$C323,"")</f>
        <v/>
      </c>
      <c r="E323" s="9">
        <f>IF(OR($A323="",$H$4=""),"",IF($A323&lt;$H$4,"PRE","POST"))</f>
        <v/>
      </c>
      <c r="F323" s="14">
        <f>IF(AND($E323="PRE",$E322="PRE",ISNUMBER($D323),ISNUMBER($D322)),$D323-$D322,"")</f>
        <v/>
      </c>
    </row>
    <row r="324">
      <c r="D324" s="8">
        <f>IF(AND(ISNUMBER($B324),ISNUMBER($C324),$C324&gt;0),$B324/$C324,"")</f>
        <v/>
      </c>
      <c r="E324" s="9">
        <f>IF(OR($A324="",$H$4=""),"",IF($A324&lt;$H$4,"PRE","POST"))</f>
        <v/>
      </c>
      <c r="F324" s="14">
        <f>IF(AND($E324="PRE",$E323="PRE",ISNUMBER($D324),ISNUMBER($D323)),$D324-$D323,"")</f>
        <v/>
      </c>
    </row>
    <row r="325">
      <c r="D325" s="8">
        <f>IF(AND(ISNUMBER($B325),ISNUMBER($C325),$C325&gt;0),$B325/$C325,"")</f>
        <v/>
      </c>
      <c r="E325" s="9">
        <f>IF(OR($A325="",$H$4=""),"",IF($A325&lt;$H$4,"PRE","POST"))</f>
        <v/>
      </c>
      <c r="F325" s="14">
        <f>IF(AND($E325="PRE",$E324="PRE",ISNUMBER($D325),ISNUMBER($D324)),$D325-$D324,"")</f>
        <v/>
      </c>
    </row>
    <row r="326">
      <c r="D326" s="8">
        <f>IF(AND(ISNUMBER($B326),ISNUMBER($C326),$C326&gt;0),$B326/$C326,"")</f>
        <v/>
      </c>
      <c r="E326" s="9">
        <f>IF(OR($A326="",$H$4=""),"",IF($A326&lt;$H$4,"PRE","POST"))</f>
        <v/>
      </c>
      <c r="F326" s="14">
        <f>IF(AND($E326="PRE",$E325="PRE",ISNUMBER($D326),ISNUMBER($D325)),$D326-$D325,"")</f>
        <v/>
      </c>
    </row>
    <row r="327">
      <c r="D327" s="8">
        <f>IF(AND(ISNUMBER($B327),ISNUMBER($C327),$C327&gt;0),$B327/$C327,"")</f>
        <v/>
      </c>
      <c r="E327" s="9">
        <f>IF(OR($A327="",$H$4=""),"",IF($A327&lt;$H$4,"PRE","POST"))</f>
        <v/>
      </c>
      <c r="F327" s="14">
        <f>IF(AND($E327="PRE",$E326="PRE",ISNUMBER($D327),ISNUMBER($D326)),$D327-$D326,"")</f>
        <v/>
      </c>
    </row>
    <row r="328">
      <c r="D328" s="8">
        <f>IF(AND(ISNUMBER($B328),ISNUMBER($C328),$C328&gt;0),$B328/$C328,"")</f>
        <v/>
      </c>
      <c r="E328" s="9">
        <f>IF(OR($A328="",$H$4=""),"",IF($A328&lt;$H$4,"PRE","POST"))</f>
        <v/>
      </c>
      <c r="F328" s="14">
        <f>IF(AND($E328="PRE",$E327="PRE",ISNUMBER($D328),ISNUMBER($D327)),$D328-$D327,"")</f>
        <v/>
      </c>
    </row>
    <row r="329">
      <c r="D329" s="8">
        <f>IF(AND(ISNUMBER($B329),ISNUMBER($C329),$C329&gt;0),$B329/$C329,"")</f>
        <v/>
      </c>
      <c r="E329" s="9">
        <f>IF(OR($A329="",$H$4=""),"",IF($A329&lt;$H$4,"PRE","POST"))</f>
        <v/>
      </c>
      <c r="F329" s="14">
        <f>IF(AND($E329="PRE",$E328="PRE",ISNUMBER($D329),ISNUMBER($D328)),$D329-$D328,"")</f>
        <v/>
      </c>
    </row>
    <row r="330">
      <c r="D330" s="8">
        <f>IF(AND(ISNUMBER($B330),ISNUMBER($C330),$C330&gt;0),$B330/$C330,"")</f>
        <v/>
      </c>
      <c r="E330" s="9">
        <f>IF(OR($A330="",$H$4=""),"",IF($A330&lt;$H$4,"PRE","POST"))</f>
        <v/>
      </c>
      <c r="F330" s="14">
        <f>IF(AND($E330="PRE",$E329="PRE",ISNUMBER($D330),ISNUMBER($D329)),$D330-$D329,"")</f>
        <v/>
      </c>
    </row>
    <row r="331">
      <c r="D331" s="8">
        <f>IF(AND(ISNUMBER($B331),ISNUMBER($C331),$C331&gt;0),$B331/$C331,"")</f>
        <v/>
      </c>
      <c r="E331" s="9">
        <f>IF(OR($A331="",$H$4=""),"",IF($A331&lt;$H$4,"PRE","POST"))</f>
        <v/>
      </c>
      <c r="F331" s="14">
        <f>IF(AND($E331="PRE",$E330="PRE",ISNUMBER($D331),ISNUMBER($D330)),$D331-$D330,"")</f>
        <v/>
      </c>
    </row>
    <row r="332">
      <c r="D332" s="8">
        <f>IF(AND(ISNUMBER($B332),ISNUMBER($C332),$C332&gt;0),$B332/$C332,"")</f>
        <v/>
      </c>
      <c r="E332" s="9">
        <f>IF(OR($A332="",$H$4=""),"",IF($A332&lt;$H$4,"PRE","POST"))</f>
        <v/>
      </c>
      <c r="F332" s="14">
        <f>IF(AND($E332="PRE",$E331="PRE",ISNUMBER($D332),ISNUMBER($D331)),$D332-$D331,"")</f>
        <v/>
      </c>
    </row>
    <row r="333">
      <c r="D333" s="8">
        <f>IF(AND(ISNUMBER($B333),ISNUMBER($C333),$C333&gt;0),$B333/$C333,"")</f>
        <v/>
      </c>
      <c r="E333" s="9">
        <f>IF(OR($A333="",$H$4=""),"",IF($A333&lt;$H$4,"PRE","POST"))</f>
        <v/>
      </c>
      <c r="F333" s="14">
        <f>IF(AND($E333="PRE",$E332="PRE",ISNUMBER($D333),ISNUMBER($D332)),$D333-$D332,"")</f>
        <v/>
      </c>
    </row>
    <row r="334">
      <c r="D334" s="8">
        <f>IF(AND(ISNUMBER($B334),ISNUMBER($C334),$C334&gt;0),$B334/$C334,"")</f>
        <v/>
      </c>
      <c r="E334" s="9">
        <f>IF(OR($A334="",$H$4=""),"",IF($A334&lt;$H$4,"PRE","POST"))</f>
        <v/>
      </c>
      <c r="F334" s="14">
        <f>IF(AND($E334="PRE",$E333="PRE",ISNUMBER($D334),ISNUMBER($D333)),$D334-$D333,"")</f>
        <v/>
      </c>
    </row>
    <row r="335">
      <c r="D335" s="8">
        <f>IF(AND(ISNUMBER($B335),ISNUMBER($C335),$C335&gt;0),$B335/$C335,"")</f>
        <v/>
      </c>
      <c r="E335" s="9">
        <f>IF(OR($A335="",$H$4=""),"",IF($A335&lt;$H$4,"PRE","POST"))</f>
        <v/>
      </c>
      <c r="F335" s="14">
        <f>IF(AND($E335="PRE",$E334="PRE",ISNUMBER($D335),ISNUMBER($D334)),$D335-$D334,"")</f>
        <v/>
      </c>
    </row>
    <row r="336">
      <c r="D336" s="8">
        <f>IF(AND(ISNUMBER($B336),ISNUMBER($C336),$C336&gt;0),$B336/$C336,"")</f>
        <v/>
      </c>
      <c r="E336" s="9">
        <f>IF(OR($A336="",$H$4=""),"",IF($A336&lt;$H$4,"PRE","POST"))</f>
        <v/>
      </c>
      <c r="F336" s="14">
        <f>IF(AND($E336="PRE",$E335="PRE",ISNUMBER($D336),ISNUMBER($D335)),$D336-$D335,"")</f>
        <v/>
      </c>
    </row>
    <row r="337">
      <c r="D337" s="8">
        <f>IF(AND(ISNUMBER($B337),ISNUMBER($C337),$C337&gt;0),$B337/$C337,"")</f>
        <v/>
      </c>
      <c r="E337" s="9">
        <f>IF(OR($A337="",$H$4=""),"",IF($A337&lt;$H$4,"PRE","POST"))</f>
        <v/>
      </c>
      <c r="F337" s="14">
        <f>IF(AND($E337="PRE",$E336="PRE",ISNUMBER($D337),ISNUMBER($D336)),$D337-$D336,"")</f>
        <v/>
      </c>
    </row>
    <row r="338">
      <c r="D338" s="8">
        <f>IF(AND(ISNUMBER($B338),ISNUMBER($C338),$C338&gt;0),$B338/$C338,"")</f>
        <v/>
      </c>
      <c r="E338" s="9">
        <f>IF(OR($A338="",$H$4=""),"",IF($A338&lt;$H$4,"PRE","POST"))</f>
        <v/>
      </c>
      <c r="F338" s="14">
        <f>IF(AND($E338="PRE",$E337="PRE",ISNUMBER($D338),ISNUMBER($D337)),$D338-$D337,"")</f>
        <v/>
      </c>
    </row>
    <row r="339">
      <c r="D339" s="8">
        <f>IF(AND(ISNUMBER($B339),ISNUMBER($C339),$C339&gt;0),$B339/$C339,"")</f>
        <v/>
      </c>
      <c r="E339" s="9">
        <f>IF(OR($A339="",$H$4=""),"",IF($A339&lt;$H$4,"PRE","POST"))</f>
        <v/>
      </c>
      <c r="F339" s="14">
        <f>IF(AND($E339="PRE",$E338="PRE",ISNUMBER($D339),ISNUMBER($D338)),$D339-$D338,"")</f>
        <v/>
      </c>
    </row>
    <row r="340">
      <c r="D340" s="8">
        <f>IF(AND(ISNUMBER($B340),ISNUMBER($C340),$C340&gt;0),$B340/$C340,"")</f>
        <v/>
      </c>
      <c r="E340" s="9">
        <f>IF(OR($A340="",$H$4=""),"",IF($A340&lt;$H$4,"PRE","POST"))</f>
        <v/>
      </c>
      <c r="F340" s="14">
        <f>IF(AND($E340="PRE",$E339="PRE",ISNUMBER($D340),ISNUMBER($D339)),$D340-$D339,"")</f>
        <v/>
      </c>
    </row>
    <row r="341">
      <c r="D341" s="8">
        <f>IF(AND(ISNUMBER($B341),ISNUMBER($C341),$C341&gt;0),$B341/$C341,"")</f>
        <v/>
      </c>
      <c r="E341" s="9">
        <f>IF(OR($A341="",$H$4=""),"",IF($A341&lt;$H$4,"PRE","POST"))</f>
        <v/>
      </c>
      <c r="F341" s="14">
        <f>IF(AND($E341="PRE",$E340="PRE",ISNUMBER($D341),ISNUMBER($D340)),$D341-$D340,"")</f>
        <v/>
      </c>
    </row>
    <row r="342">
      <c r="D342" s="8">
        <f>IF(AND(ISNUMBER($B342),ISNUMBER($C342),$C342&gt;0),$B342/$C342,"")</f>
        <v/>
      </c>
      <c r="E342" s="9">
        <f>IF(OR($A342="",$H$4=""),"",IF($A342&lt;$H$4,"PRE","POST"))</f>
        <v/>
      </c>
      <c r="F342" s="14">
        <f>IF(AND($E342="PRE",$E341="PRE",ISNUMBER($D342),ISNUMBER($D341)),$D342-$D341,"")</f>
        <v/>
      </c>
    </row>
    <row r="343">
      <c r="D343" s="8">
        <f>IF(AND(ISNUMBER($B343),ISNUMBER($C343),$C343&gt;0),$B343/$C343,"")</f>
        <v/>
      </c>
      <c r="E343" s="9">
        <f>IF(OR($A343="",$H$4=""),"",IF($A343&lt;$H$4,"PRE","POST"))</f>
        <v/>
      </c>
      <c r="F343" s="14">
        <f>IF(AND($E343="PRE",$E342="PRE",ISNUMBER($D343),ISNUMBER($D342)),$D343-$D342,"")</f>
        <v/>
      </c>
    </row>
    <row r="344">
      <c r="D344" s="8">
        <f>IF(AND(ISNUMBER($B344),ISNUMBER($C344),$C344&gt;0),$B344/$C344,"")</f>
        <v/>
      </c>
      <c r="E344" s="9">
        <f>IF(OR($A344="",$H$4=""),"",IF($A344&lt;$H$4,"PRE","POST"))</f>
        <v/>
      </c>
      <c r="F344" s="14">
        <f>IF(AND($E344="PRE",$E343="PRE",ISNUMBER($D344),ISNUMBER($D343)),$D344-$D343,"")</f>
        <v/>
      </c>
    </row>
    <row r="345">
      <c r="D345" s="8">
        <f>IF(AND(ISNUMBER($B345),ISNUMBER($C345),$C345&gt;0),$B345/$C345,"")</f>
        <v/>
      </c>
      <c r="E345" s="9">
        <f>IF(OR($A345="",$H$4=""),"",IF($A345&lt;$H$4,"PRE","POST"))</f>
        <v/>
      </c>
      <c r="F345" s="14">
        <f>IF(AND($E345="PRE",$E344="PRE",ISNUMBER($D345),ISNUMBER($D344)),$D345-$D344,"")</f>
        <v/>
      </c>
    </row>
    <row r="346">
      <c r="D346" s="8">
        <f>IF(AND(ISNUMBER($B346),ISNUMBER($C346),$C346&gt;0),$B346/$C346,"")</f>
        <v/>
      </c>
      <c r="E346" s="9">
        <f>IF(OR($A346="",$H$4=""),"",IF($A346&lt;$H$4,"PRE","POST"))</f>
        <v/>
      </c>
      <c r="F346" s="14">
        <f>IF(AND($E346="PRE",$E345="PRE",ISNUMBER($D346),ISNUMBER($D345)),$D346-$D345,"")</f>
        <v/>
      </c>
    </row>
    <row r="347">
      <c r="D347" s="8">
        <f>IF(AND(ISNUMBER($B347),ISNUMBER($C347),$C347&gt;0),$B347/$C347,"")</f>
        <v/>
      </c>
      <c r="E347" s="9">
        <f>IF(OR($A347="",$H$4=""),"",IF($A347&lt;$H$4,"PRE","POST"))</f>
        <v/>
      </c>
      <c r="F347" s="14">
        <f>IF(AND($E347="PRE",$E346="PRE",ISNUMBER($D347),ISNUMBER($D346)),$D347-$D346,"")</f>
        <v/>
      </c>
    </row>
    <row r="348">
      <c r="D348" s="8">
        <f>IF(AND(ISNUMBER($B348),ISNUMBER($C348),$C348&gt;0),$B348/$C348,"")</f>
        <v/>
      </c>
      <c r="E348" s="9">
        <f>IF(OR($A348="",$H$4=""),"",IF($A348&lt;$H$4,"PRE","POST"))</f>
        <v/>
      </c>
      <c r="F348" s="14">
        <f>IF(AND($E348="PRE",$E347="PRE",ISNUMBER($D348),ISNUMBER($D347)),$D348-$D347,"")</f>
        <v/>
      </c>
    </row>
    <row r="349">
      <c r="D349" s="8">
        <f>IF(AND(ISNUMBER($B349),ISNUMBER($C349),$C349&gt;0),$B349/$C349,"")</f>
        <v/>
      </c>
      <c r="E349" s="9">
        <f>IF(OR($A349="",$H$4=""),"",IF($A349&lt;$H$4,"PRE","POST"))</f>
        <v/>
      </c>
      <c r="F349" s="14">
        <f>IF(AND($E349="PRE",$E348="PRE",ISNUMBER($D349),ISNUMBER($D348)),$D349-$D348,"")</f>
        <v/>
      </c>
    </row>
    <row r="350">
      <c r="D350" s="8">
        <f>IF(AND(ISNUMBER($B350),ISNUMBER($C350),$C350&gt;0),$B350/$C350,"")</f>
        <v/>
      </c>
      <c r="E350" s="9">
        <f>IF(OR($A350="",$H$4=""),"",IF($A350&lt;$H$4,"PRE","POST"))</f>
        <v/>
      </c>
      <c r="F350" s="14">
        <f>IF(AND($E350="PRE",$E349="PRE",ISNUMBER($D350),ISNUMBER($D349)),$D350-$D349,"")</f>
        <v/>
      </c>
    </row>
    <row r="351">
      <c r="D351" s="8">
        <f>IF(AND(ISNUMBER($B351),ISNUMBER($C351),$C351&gt;0),$B351/$C351,"")</f>
        <v/>
      </c>
      <c r="E351" s="9">
        <f>IF(OR($A351="",$H$4=""),"",IF($A351&lt;$H$4,"PRE","POST"))</f>
        <v/>
      </c>
      <c r="F351" s="14">
        <f>IF(AND($E351="PRE",$E350="PRE",ISNUMBER($D351),ISNUMBER($D350)),$D351-$D350,"")</f>
        <v/>
      </c>
    </row>
    <row r="352">
      <c r="D352" s="8">
        <f>IF(AND(ISNUMBER($B352),ISNUMBER($C352),$C352&gt;0),$B352/$C352,"")</f>
        <v/>
      </c>
      <c r="E352" s="9">
        <f>IF(OR($A352="",$H$4=""),"",IF($A352&lt;$H$4,"PRE","POST"))</f>
        <v/>
      </c>
      <c r="F352" s="14">
        <f>IF(AND($E352="PRE",$E351="PRE",ISNUMBER($D352),ISNUMBER($D351)),$D352-$D351,"")</f>
        <v/>
      </c>
    </row>
    <row r="353">
      <c r="D353" s="8">
        <f>IF(AND(ISNUMBER($B353),ISNUMBER($C353),$C353&gt;0),$B353/$C353,"")</f>
        <v/>
      </c>
      <c r="E353" s="9">
        <f>IF(OR($A353="",$H$4=""),"",IF($A353&lt;$H$4,"PRE","POST"))</f>
        <v/>
      </c>
      <c r="F353" s="14">
        <f>IF(AND($E353="PRE",$E352="PRE",ISNUMBER($D353),ISNUMBER($D352)),$D353-$D352,"")</f>
        <v/>
      </c>
    </row>
    <row r="354">
      <c r="D354" s="8">
        <f>IF(AND(ISNUMBER($B354),ISNUMBER($C354),$C354&gt;0),$B354/$C354,"")</f>
        <v/>
      </c>
      <c r="E354" s="9">
        <f>IF(OR($A354="",$H$4=""),"",IF($A354&lt;$H$4,"PRE","POST"))</f>
        <v/>
      </c>
      <c r="F354" s="14">
        <f>IF(AND($E354="PRE",$E353="PRE",ISNUMBER($D354),ISNUMBER($D353)),$D354-$D353,"")</f>
        <v/>
      </c>
    </row>
    <row r="355">
      <c r="D355" s="8">
        <f>IF(AND(ISNUMBER($B355),ISNUMBER($C355),$C355&gt;0),$B355/$C355,"")</f>
        <v/>
      </c>
      <c r="E355" s="9">
        <f>IF(OR($A355="",$H$4=""),"",IF($A355&lt;$H$4,"PRE","POST"))</f>
        <v/>
      </c>
      <c r="F355" s="14">
        <f>IF(AND($E355="PRE",$E354="PRE",ISNUMBER($D355),ISNUMBER($D354)),$D355-$D354,"")</f>
        <v/>
      </c>
    </row>
    <row r="356">
      <c r="D356" s="8">
        <f>IF(AND(ISNUMBER($B356),ISNUMBER($C356),$C356&gt;0),$B356/$C356,"")</f>
        <v/>
      </c>
      <c r="E356" s="9">
        <f>IF(OR($A356="",$H$4=""),"",IF($A356&lt;$H$4,"PRE","POST"))</f>
        <v/>
      </c>
      <c r="F356" s="14">
        <f>IF(AND($E356="PRE",$E355="PRE",ISNUMBER($D356),ISNUMBER($D355)),$D356-$D355,"")</f>
        <v/>
      </c>
    </row>
    <row r="357">
      <c r="D357" s="8">
        <f>IF(AND(ISNUMBER($B357),ISNUMBER($C357),$C357&gt;0),$B357/$C357,"")</f>
        <v/>
      </c>
      <c r="E357" s="9">
        <f>IF(OR($A357="",$H$4=""),"",IF($A357&lt;$H$4,"PRE","POST"))</f>
        <v/>
      </c>
      <c r="F357" s="14">
        <f>IF(AND($E357="PRE",$E356="PRE",ISNUMBER($D357),ISNUMBER($D356)),$D357-$D356,"")</f>
        <v/>
      </c>
    </row>
    <row r="358">
      <c r="D358" s="8">
        <f>IF(AND(ISNUMBER($B358),ISNUMBER($C358),$C358&gt;0),$B358/$C358,"")</f>
        <v/>
      </c>
      <c r="E358" s="9">
        <f>IF(OR($A358="",$H$4=""),"",IF($A358&lt;$H$4,"PRE","POST"))</f>
        <v/>
      </c>
      <c r="F358" s="14">
        <f>IF(AND($E358="PRE",$E357="PRE",ISNUMBER($D358),ISNUMBER($D357)),$D358-$D357,"")</f>
        <v/>
      </c>
    </row>
    <row r="359">
      <c r="D359" s="8">
        <f>IF(AND(ISNUMBER($B359),ISNUMBER($C359),$C359&gt;0),$B359/$C359,"")</f>
        <v/>
      </c>
      <c r="E359" s="9">
        <f>IF(OR($A359="",$H$4=""),"",IF($A359&lt;$H$4,"PRE","POST"))</f>
        <v/>
      </c>
      <c r="F359" s="14">
        <f>IF(AND($E359="PRE",$E358="PRE",ISNUMBER($D359),ISNUMBER($D358)),$D359-$D358,"")</f>
        <v/>
      </c>
    </row>
    <row r="360">
      <c r="D360" s="8">
        <f>IF(AND(ISNUMBER($B360),ISNUMBER($C360),$C360&gt;0),$B360/$C360,"")</f>
        <v/>
      </c>
      <c r="E360" s="9">
        <f>IF(OR($A360="",$H$4=""),"",IF($A360&lt;$H$4,"PRE","POST"))</f>
        <v/>
      </c>
      <c r="F360" s="14">
        <f>IF(AND($E360="PRE",$E359="PRE",ISNUMBER($D360),ISNUMBER($D359)),$D360-$D359,"")</f>
        <v/>
      </c>
    </row>
    <row r="361">
      <c r="D361" s="8">
        <f>IF(AND(ISNUMBER($B361),ISNUMBER($C361),$C361&gt;0),$B361/$C361,"")</f>
        <v/>
      </c>
      <c r="E361" s="9">
        <f>IF(OR($A361="",$H$4=""),"",IF($A361&lt;$H$4,"PRE","POST"))</f>
        <v/>
      </c>
      <c r="F361" s="14">
        <f>IF(AND($E361="PRE",$E360="PRE",ISNUMBER($D361),ISNUMBER($D360)),$D361-$D360,"")</f>
        <v/>
      </c>
    </row>
    <row r="362">
      <c r="D362" s="8">
        <f>IF(AND(ISNUMBER($B362),ISNUMBER($C362),$C362&gt;0),$B362/$C362,"")</f>
        <v/>
      </c>
      <c r="E362" s="9">
        <f>IF(OR($A362="",$H$4=""),"",IF($A362&lt;$H$4,"PRE","POST"))</f>
        <v/>
      </c>
      <c r="F362" s="14">
        <f>IF(AND($E362="PRE",$E361="PRE",ISNUMBER($D362),ISNUMBER($D361)),$D362-$D361,"")</f>
        <v/>
      </c>
    </row>
    <row r="363">
      <c r="D363" s="8">
        <f>IF(AND(ISNUMBER($B363),ISNUMBER($C363),$C363&gt;0),$B363/$C363,"")</f>
        <v/>
      </c>
      <c r="E363" s="9">
        <f>IF(OR($A363="",$H$4=""),"",IF($A363&lt;$H$4,"PRE","POST"))</f>
        <v/>
      </c>
      <c r="F363" s="14">
        <f>IF(AND($E363="PRE",$E362="PRE",ISNUMBER($D363),ISNUMBER($D362)),$D363-$D362,"")</f>
        <v/>
      </c>
    </row>
    <row r="364">
      <c r="D364" s="8">
        <f>IF(AND(ISNUMBER($B364),ISNUMBER($C364),$C364&gt;0),$B364/$C364,"")</f>
        <v/>
      </c>
      <c r="E364" s="9">
        <f>IF(OR($A364="",$H$4=""),"",IF($A364&lt;$H$4,"PRE","POST"))</f>
        <v/>
      </c>
      <c r="F364" s="14">
        <f>IF(AND($E364="PRE",$E363="PRE",ISNUMBER($D364),ISNUMBER($D363)),$D364-$D363,"")</f>
        <v/>
      </c>
    </row>
    <row r="365">
      <c r="D365" s="8">
        <f>IF(AND(ISNUMBER($B365),ISNUMBER($C365),$C365&gt;0),$B365/$C365,"")</f>
        <v/>
      </c>
      <c r="E365" s="9">
        <f>IF(OR($A365="",$H$4=""),"",IF($A365&lt;$H$4,"PRE","POST"))</f>
        <v/>
      </c>
      <c r="F365" s="14">
        <f>IF(AND($E365="PRE",$E364="PRE",ISNUMBER($D365),ISNUMBER($D364)),$D365-$D364,"")</f>
        <v/>
      </c>
    </row>
    <row r="366">
      <c r="D366" s="8">
        <f>IF(AND(ISNUMBER($B366),ISNUMBER($C366),$C366&gt;0),$B366/$C366,"")</f>
        <v/>
      </c>
      <c r="E366" s="9">
        <f>IF(OR($A366="",$H$4=""),"",IF($A366&lt;$H$4,"PRE","POST"))</f>
        <v/>
      </c>
      <c r="F366" s="14">
        <f>IF(AND($E366="PRE",$E365="PRE",ISNUMBER($D366),ISNUMBER($D365)),$D366-$D365,"")</f>
        <v/>
      </c>
    </row>
    <row r="367">
      <c r="D367" s="8">
        <f>IF(AND(ISNUMBER($B367),ISNUMBER($C367),$C367&gt;0),$B367/$C367,"")</f>
        <v/>
      </c>
      <c r="E367" s="9">
        <f>IF(OR($A367="",$H$4=""),"",IF($A367&lt;$H$4,"PRE","POST"))</f>
        <v/>
      </c>
      <c r="F367" s="14">
        <f>IF(AND($E367="PRE",$E366="PRE",ISNUMBER($D367),ISNUMBER($D366)),$D367-$D366,"")</f>
        <v/>
      </c>
    </row>
    <row r="368">
      <c r="D368" s="8">
        <f>IF(AND(ISNUMBER($B368),ISNUMBER($C368),$C368&gt;0),$B368/$C368,"")</f>
        <v/>
      </c>
      <c r="E368" s="9">
        <f>IF(OR($A368="",$H$4=""),"",IF($A368&lt;$H$4,"PRE","POST"))</f>
        <v/>
      </c>
      <c r="F368" s="14">
        <f>IF(AND($E368="PRE",$E367="PRE",ISNUMBER($D368),ISNUMBER($D367)),$D368-$D367,"")</f>
        <v/>
      </c>
    </row>
    <row r="369">
      <c r="D369" s="8">
        <f>IF(AND(ISNUMBER($B369),ISNUMBER($C369),$C369&gt;0),$B369/$C369,"")</f>
        <v/>
      </c>
      <c r="E369" s="9">
        <f>IF(OR($A369="",$H$4=""),"",IF($A369&lt;$H$4,"PRE","POST"))</f>
        <v/>
      </c>
      <c r="F369" s="14">
        <f>IF(AND($E369="PRE",$E368="PRE",ISNUMBER($D369),ISNUMBER($D368)),$D369-$D368,"")</f>
        <v/>
      </c>
    </row>
    <row r="370">
      <c r="D370" s="8">
        <f>IF(AND(ISNUMBER($B370),ISNUMBER($C370),$C370&gt;0),$B370/$C370,"")</f>
        <v/>
      </c>
      <c r="E370" s="9">
        <f>IF(OR($A370="",$H$4=""),"",IF($A370&lt;$H$4,"PRE","POST"))</f>
        <v/>
      </c>
      <c r="F370" s="14">
        <f>IF(AND($E370="PRE",$E369="PRE",ISNUMBER($D370),ISNUMBER($D369)),$D370-$D369,"")</f>
        <v/>
      </c>
    </row>
    <row r="371">
      <c r="D371" s="8">
        <f>IF(AND(ISNUMBER($B371),ISNUMBER($C371),$C371&gt;0),$B371/$C371,"")</f>
        <v/>
      </c>
      <c r="E371" s="9">
        <f>IF(OR($A371="",$H$4=""),"",IF($A371&lt;$H$4,"PRE","POST"))</f>
        <v/>
      </c>
      <c r="F371" s="14">
        <f>IF(AND($E371="PRE",$E370="PRE",ISNUMBER($D371),ISNUMBER($D370)),$D371-$D370,"")</f>
        <v/>
      </c>
    </row>
    <row r="372">
      <c r="D372" s="8">
        <f>IF(AND(ISNUMBER($B372),ISNUMBER($C372),$C372&gt;0),$B372/$C372,"")</f>
        <v/>
      </c>
      <c r="E372" s="9">
        <f>IF(OR($A372="",$H$4=""),"",IF($A372&lt;$H$4,"PRE","POST"))</f>
        <v/>
      </c>
      <c r="F372" s="14">
        <f>IF(AND($E372="PRE",$E371="PRE",ISNUMBER($D372),ISNUMBER($D371)),$D372-$D371,"")</f>
        <v/>
      </c>
    </row>
    <row r="373">
      <c r="D373" s="8">
        <f>IF(AND(ISNUMBER($B373),ISNUMBER($C373),$C373&gt;0),$B373/$C373,"")</f>
        <v/>
      </c>
      <c r="E373" s="9">
        <f>IF(OR($A373="",$H$4=""),"",IF($A373&lt;$H$4,"PRE","POST"))</f>
        <v/>
      </c>
      <c r="F373" s="14">
        <f>IF(AND($E373="PRE",$E372="PRE",ISNUMBER($D373),ISNUMBER($D372)),$D373-$D372,"")</f>
        <v/>
      </c>
    </row>
    <row r="374">
      <c r="D374" s="8">
        <f>IF(AND(ISNUMBER($B374),ISNUMBER($C374),$C374&gt;0),$B374/$C374,"")</f>
        <v/>
      </c>
      <c r="E374" s="9">
        <f>IF(OR($A374="",$H$4=""),"",IF($A374&lt;$H$4,"PRE","POST"))</f>
        <v/>
      </c>
      <c r="F374" s="14">
        <f>IF(AND($E374="PRE",$E373="PRE",ISNUMBER($D374),ISNUMBER($D373)),$D374-$D373,"")</f>
        <v/>
      </c>
    </row>
    <row r="375">
      <c r="D375" s="8">
        <f>IF(AND(ISNUMBER($B375),ISNUMBER($C375),$C375&gt;0),$B375/$C375,"")</f>
        <v/>
      </c>
      <c r="E375" s="9">
        <f>IF(OR($A375="",$H$4=""),"",IF($A375&lt;$H$4,"PRE","POST"))</f>
        <v/>
      </c>
      <c r="F375" s="14">
        <f>IF(AND($E375="PRE",$E374="PRE",ISNUMBER($D375),ISNUMBER($D374)),$D375-$D374,"")</f>
        <v/>
      </c>
    </row>
    <row r="376">
      <c r="D376" s="8">
        <f>IF(AND(ISNUMBER($B376),ISNUMBER($C376),$C376&gt;0),$B376/$C376,"")</f>
        <v/>
      </c>
      <c r="E376" s="9">
        <f>IF(OR($A376="",$H$4=""),"",IF($A376&lt;$H$4,"PRE","POST"))</f>
        <v/>
      </c>
      <c r="F376" s="14">
        <f>IF(AND($E376="PRE",$E375="PRE",ISNUMBER($D376),ISNUMBER($D375)),$D376-$D375,"")</f>
        <v/>
      </c>
    </row>
    <row r="377">
      <c r="D377" s="8">
        <f>IF(AND(ISNUMBER($B377),ISNUMBER($C377),$C377&gt;0),$B377/$C377,"")</f>
        <v/>
      </c>
      <c r="E377" s="9">
        <f>IF(OR($A377="",$H$4=""),"",IF($A377&lt;$H$4,"PRE","POST"))</f>
        <v/>
      </c>
      <c r="F377" s="14">
        <f>IF(AND($E377="PRE",$E376="PRE",ISNUMBER($D377),ISNUMBER($D376)),$D377-$D376,"")</f>
        <v/>
      </c>
    </row>
    <row r="378">
      <c r="D378" s="8">
        <f>IF(AND(ISNUMBER($B378),ISNUMBER($C378),$C378&gt;0),$B378/$C378,"")</f>
        <v/>
      </c>
      <c r="E378" s="9">
        <f>IF(OR($A378="",$H$4=""),"",IF($A378&lt;$H$4,"PRE","POST"))</f>
        <v/>
      </c>
      <c r="F378" s="14">
        <f>IF(AND($E378="PRE",$E377="PRE",ISNUMBER($D378),ISNUMBER($D377)),$D378-$D377,"")</f>
        <v/>
      </c>
    </row>
    <row r="379">
      <c r="D379" s="8">
        <f>IF(AND(ISNUMBER($B379),ISNUMBER($C379),$C379&gt;0),$B379/$C379,"")</f>
        <v/>
      </c>
      <c r="E379" s="9">
        <f>IF(OR($A379="",$H$4=""),"",IF($A379&lt;$H$4,"PRE","POST"))</f>
        <v/>
      </c>
      <c r="F379" s="14">
        <f>IF(AND($E379="PRE",$E378="PRE",ISNUMBER($D379),ISNUMBER($D378)),$D379-$D378,"")</f>
        <v/>
      </c>
    </row>
    <row r="380">
      <c r="D380" s="8">
        <f>IF(AND(ISNUMBER($B380),ISNUMBER($C380),$C380&gt;0),$B380/$C380,"")</f>
        <v/>
      </c>
      <c r="E380" s="9">
        <f>IF(OR($A380="",$H$4=""),"",IF($A380&lt;$H$4,"PRE","POST"))</f>
        <v/>
      </c>
      <c r="F380" s="14">
        <f>IF(AND($E380="PRE",$E379="PRE",ISNUMBER($D380),ISNUMBER($D379)),$D380-$D379,"")</f>
        <v/>
      </c>
    </row>
    <row r="381">
      <c r="D381" s="8">
        <f>IF(AND(ISNUMBER($B381),ISNUMBER($C381),$C381&gt;0),$B381/$C381,"")</f>
        <v/>
      </c>
      <c r="E381" s="9">
        <f>IF(OR($A381="",$H$4=""),"",IF($A381&lt;$H$4,"PRE","POST"))</f>
        <v/>
      </c>
      <c r="F381" s="14">
        <f>IF(AND($E381="PRE",$E380="PRE",ISNUMBER($D381),ISNUMBER($D380)),$D381-$D380,"")</f>
        <v/>
      </c>
    </row>
    <row r="382">
      <c r="D382" s="8">
        <f>IF(AND(ISNUMBER($B382),ISNUMBER($C382),$C382&gt;0),$B382/$C382,"")</f>
        <v/>
      </c>
      <c r="E382" s="9">
        <f>IF(OR($A382="",$H$4=""),"",IF($A382&lt;$H$4,"PRE","POST"))</f>
        <v/>
      </c>
      <c r="F382" s="14">
        <f>IF(AND($E382="PRE",$E381="PRE",ISNUMBER($D382),ISNUMBER($D381)),$D382-$D381,"")</f>
        <v/>
      </c>
    </row>
    <row r="383">
      <c r="D383" s="8">
        <f>IF(AND(ISNUMBER($B383),ISNUMBER($C383),$C383&gt;0),$B383/$C383,"")</f>
        <v/>
      </c>
      <c r="E383" s="9">
        <f>IF(OR($A383="",$H$4=""),"",IF($A383&lt;$H$4,"PRE","POST"))</f>
        <v/>
      </c>
      <c r="F383" s="14">
        <f>IF(AND($E383="PRE",$E382="PRE",ISNUMBER($D383),ISNUMBER($D382)),$D383-$D382,"")</f>
        <v/>
      </c>
    </row>
    <row r="384">
      <c r="D384" s="8">
        <f>IF(AND(ISNUMBER($B384),ISNUMBER($C384),$C384&gt;0),$B384/$C384,"")</f>
        <v/>
      </c>
      <c r="E384" s="9">
        <f>IF(OR($A384="",$H$4=""),"",IF($A384&lt;$H$4,"PRE","POST"))</f>
        <v/>
      </c>
      <c r="F384" s="14">
        <f>IF(AND($E384="PRE",$E383="PRE",ISNUMBER($D384),ISNUMBER($D383)),$D384-$D383,"")</f>
        <v/>
      </c>
    </row>
    <row r="385">
      <c r="D385" s="8">
        <f>IF(AND(ISNUMBER($B385),ISNUMBER($C385),$C385&gt;0),$B385/$C385,"")</f>
        <v/>
      </c>
      <c r="E385" s="9">
        <f>IF(OR($A385="",$H$4=""),"",IF($A385&lt;$H$4,"PRE","POST"))</f>
        <v/>
      </c>
      <c r="F385" s="14">
        <f>IF(AND($E385="PRE",$E384="PRE",ISNUMBER($D385),ISNUMBER($D384)),$D385-$D384,"")</f>
        <v/>
      </c>
    </row>
    <row r="386">
      <c r="D386" s="8">
        <f>IF(AND(ISNUMBER($B386),ISNUMBER($C386),$C386&gt;0),$B386/$C386,"")</f>
        <v/>
      </c>
      <c r="E386" s="9">
        <f>IF(OR($A386="",$H$4=""),"",IF($A386&lt;$H$4,"PRE","POST"))</f>
        <v/>
      </c>
      <c r="F386" s="14">
        <f>IF(AND($E386="PRE",$E385="PRE",ISNUMBER($D386),ISNUMBER($D385)),$D386-$D385,"")</f>
        <v/>
      </c>
    </row>
    <row r="387">
      <c r="D387" s="8">
        <f>IF(AND(ISNUMBER($B387),ISNUMBER($C387),$C387&gt;0),$B387/$C387,"")</f>
        <v/>
      </c>
      <c r="E387" s="9">
        <f>IF(OR($A387="",$H$4=""),"",IF($A387&lt;$H$4,"PRE","POST"))</f>
        <v/>
      </c>
      <c r="F387" s="14">
        <f>IF(AND($E387="PRE",$E386="PRE",ISNUMBER($D387),ISNUMBER($D386)),$D387-$D386,"")</f>
        <v/>
      </c>
    </row>
    <row r="388">
      <c r="D388" s="8">
        <f>IF(AND(ISNUMBER($B388),ISNUMBER($C388),$C388&gt;0),$B388/$C388,"")</f>
        <v/>
      </c>
      <c r="E388" s="9">
        <f>IF(OR($A388="",$H$4=""),"",IF($A388&lt;$H$4,"PRE","POST"))</f>
        <v/>
      </c>
      <c r="F388" s="14">
        <f>IF(AND($E388="PRE",$E387="PRE",ISNUMBER($D388),ISNUMBER($D387)),$D388-$D387,"")</f>
        <v/>
      </c>
    </row>
    <row r="389">
      <c r="D389" s="8">
        <f>IF(AND(ISNUMBER($B389),ISNUMBER($C389),$C389&gt;0),$B389/$C389,"")</f>
        <v/>
      </c>
      <c r="E389" s="9">
        <f>IF(OR($A389="",$H$4=""),"",IF($A389&lt;$H$4,"PRE","POST"))</f>
        <v/>
      </c>
      <c r="F389" s="14">
        <f>IF(AND($E389="PRE",$E388="PRE",ISNUMBER($D389),ISNUMBER($D388)),$D389-$D388,"")</f>
        <v/>
      </c>
    </row>
    <row r="390">
      <c r="D390" s="8">
        <f>IF(AND(ISNUMBER($B390),ISNUMBER($C390),$C390&gt;0),$B390/$C390,"")</f>
        <v/>
      </c>
      <c r="E390" s="9">
        <f>IF(OR($A390="",$H$4=""),"",IF($A390&lt;$H$4,"PRE","POST"))</f>
        <v/>
      </c>
      <c r="F390" s="14">
        <f>IF(AND($E390="PRE",$E389="PRE",ISNUMBER($D390),ISNUMBER($D389)),$D390-$D389,"")</f>
        <v/>
      </c>
    </row>
    <row r="391">
      <c r="D391" s="8">
        <f>IF(AND(ISNUMBER($B391),ISNUMBER($C391),$C391&gt;0),$B391/$C391,"")</f>
        <v/>
      </c>
      <c r="E391" s="9">
        <f>IF(OR($A391="",$H$4=""),"",IF($A391&lt;$H$4,"PRE","POST"))</f>
        <v/>
      </c>
      <c r="F391" s="14">
        <f>IF(AND($E391="PRE",$E390="PRE",ISNUMBER($D391),ISNUMBER($D390)),$D391-$D390,"")</f>
        <v/>
      </c>
    </row>
    <row r="392">
      <c r="D392" s="8">
        <f>IF(AND(ISNUMBER($B392),ISNUMBER($C392),$C392&gt;0),$B392/$C392,"")</f>
        <v/>
      </c>
      <c r="E392" s="9">
        <f>IF(OR($A392="",$H$4=""),"",IF($A392&lt;$H$4,"PRE","POST"))</f>
        <v/>
      </c>
      <c r="F392" s="14">
        <f>IF(AND($E392="PRE",$E391="PRE",ISNUMBER($D392),ISNUMBER($D391)),$D392-$D391,"")</f>
        <v/>
      </c>
    </row>
    <row r="393">
      <c r="D393" s="8">
        <f>IF(AND(ISNUMBER($B393),ISNUMBER($C393),$C393&gt;0),$B393/$C393,"")</f>
        <v/>
      </c>
      <c r="E393" s="9">
        <f>IF(OR($A393="",$H$4=""),"",IF($A393&lt;$H$4,"PRE","POST"))</f>
        <v/>
      </c>
      <c r="F393" s="14">
        <f>IF(AND($E393="PRE",$E392="PRE",ISNUMBER($D393),ISNUMBER($D392)),$D393-$D392,"")</f>
        <v/>
      </c>
    </row>
    <row r="394">
      <c r="D394" s="8">
        <f>IF(AND(ISNUMBER($B394),ISNUMBER($C394),$C394&gt;0),$B394/$C394,"")</f>
        <v/>
      </c>
      <c r="E394" s="9">
        <f>IF(OR($A394="",$H$4=""),"",IF($A394&lt;$H$4,"PRE","POST"))</f>
        <v/>
      </c>
      <c r="F394" s="14">
        <f>IF(AND($E394="PRE",$E393="PRE",ISNUMBER($D394),ISNUMBER($D393)),$D394-$D393,"")</f>
        <v/>
      </c>
    </row>
    <row r="395">
      <c r="D395" s="8">
        <f>IF(AND(ISNUMBER($B395),ISNUMBER($C395),$C395&gt;0),$B395/$C395,"")</f>
        <v/>
      </c>
      <c r="E395" s="9">
        <f>IF(OR($A395="",$H$4=""),"",IF($A395&lt;$H$4,"PRE","POST"))</f>
        <v/>
      </c>
      <c r="F395" s="14">
        <f>IF(AND($E395="PRE",$E394="PRE",ISNUMBER($D395),ISNUMBER($D394)),$D395-$D394,"")</f>
        <v/>
      </c>
    </row>
    <row r="396">
      <c r="D396" s="8">
        <f>IF(AND(ISNUMBER($B396),ISNUMBER($C396),$C396&gt;0),$B396/$C396,"")</f>
        <v/>
      </c>
      <c r="E396" s="9">
        <f>IF(OR($A396="",$H$4=""),"",IF($A396&lt;$H$4,"PRE","POST"))</f>
        <v/>
      </c>
      <c r="F396" s="14">
        <f>IF(AND($E396="PRE",$E395="PRE",ISNUMBER($D396),ISNUMBER($D395)),$D396-$D395,"")</f>
        <v/>
      </c>
    </row>
    <row r="397">
      <c r="D397" s="8">
        <f>IF(AND(ISNUMBER($B397),ISNUMBER($C397),$C397&gt;0),$B397/$C397,"")</f>
        <v/>
      </c>
      <c r="E397" s="9">
        <f>IF(OR($A397="",$H$4=""),"",IF($A397&lt;$H$4,"PRE","POST"))</f>
        <v/>
      </c>
      <c r="F397" s="14">
        <f>IF(AND($E397="PRE",$E396="PRE",ISNUMBER($D397),ISNUMBER($D396)),$D397-$D396,"")</f>
        <v/>
      </c>
    </row>
    <row r="398">
      <c r="D398" s="8">
        <f>IF(AND(ISNUMBER($B398),ISNUMBER($C398),$C398&gt;0),$B398/$C398,"")</f>
        <v/>
      </c>
      <c r="E398" s="9">
        <f>IF(OR($A398="",$H$4=""),"",IF($A398&lt;$H$4,"PRE","POST"))</f>
        <v/>
      </c>
      <c r="F398" s="14">
        <f>IF(AND($E398="PRE",$E397="PRE",ISNUMBER($D398),ISNUMBER($D397)),$D398-$D397,"")</f>
        <v/>
      </c>
    </row>
    <row r="399">
      <c r="D399" s="8">
        <f>IF(AND(ISNUMBER($B399),ISNUMBER($C399),$C399&gt;0),$B399/$C399,"")</f>
        <v/>
      </c>
      <c r="E399" s="9">
        <f>IF(OR($A399="",$H$4=""),"",IF($A399&lt;$H$4,"PRE","POST"))</f>
        <v/>
      </c>
      <c r="F399" s="14">
        <f>IF(AND($E399="PRE",$E398="PRE",ISNUMBER($D399),ISNUMBER($D398)),$D399-$D398,"")</f>
        <v/>
      </c>
    </row>
    <row r="400">
      <c r="D400" s="8">
        <f>IF(AND(ISNUMBER($B400),ISNUMBER($C400),$C400&gt;0),$B400/$C400,"")</f>
        <v/>
      </c>
      <c r="E400" s="9">
        <f>IF(OR($A400="",$H$4=""),"",IF($A400&lt;$H$4,"PRE","POST"))</f>
        <v/>
      </c>
      <c r="F400" s="14">
        <f>IF(AND($E400="PRE",$E399="PRE",ISNUMBER($D400),ISNUMBER($D399)),$D400-$D399,"")</f>
        <v/>
      </c>
    </row>
    <row r="401">
      <c r="D401" s="8">
        <f>IF(AND(ISNUMBER($B401),ISNUMBER($C401),$C401&gt;0),$B401/$C401,"")</f>
        <v/>
      </c>
      <c r="E401" s="9">
        <f>IF(OR($A401="",$H$4=""),"",IF($A401&lt;$H$4,"PRE","POST"))</f>
        <v/>
      </c>
      <c r="F401" s="14">
        <f>IF(AND($E401="PRE",$E400="PRE",ISNUMBER($D401),ISNUMBER($D400)),$D401-$D400,"")</f>
        <v/>
      </c>
    </row>
    <row r="402">
      <c r="D402" s="8">
        <f>IF(AND(ISNUMBER($B402),ISNUMBER($C402),$C402&gt;0),$B402/$C402,"")</f>
        <v/>
      </c>
      <c r="E402" s="9">
        <f>IF(OR($A402="",$H$4=""),"",IF($A402&lt;$H$4,"PRE","POST"))</f>
        <v/>
      </c>
      <c r="F402" s="14">
        <f>IF(AND($E402="PRE",$E401="PRE",ISNUMBER($D402),ISNUMBER($D401)),$D402-$D401,"")</f>
        <v/>
      </c>
    </row>
    <row r="403">
      <c r="D403" s="8">
        <f>IF(AND(ISNUMBER($B403),ISNUMBER($C403),$C403&gt;0),$B403/$C403,"")</f>
        <v/>
      </c>
      <c r="E403" s="9">
        <f>IF(OR($A403="",$H$4=""),"",IF($A403&lt;$H$4,"PRE","POST"))</f>
        <v/>
      </c>
      <c r="F403" s="14">
        <f>IF(AND($E403="PRE",$E402="PRE",ISNUMBER($D403),ISNUMBER($D402)),$D403-$D402,"")</f>
        <v/>
      </c>
    </row>
    <row r="404">
      <c r="D404" s="8">
        <f>IF(AND(ISNUMBER($B404),ISNUMBER($C404),$C404&gt;0),$B404/$C404,"")</f>
        <v/>
      </c>
      <c r="E404" s="9">
        <f>IF(OR($A404="",$H$4=""),"",IF($A404&lt;$H$4,"PRE","POST"))</f>
        <v/>
      </c>
      <c r="F404" s="14">
        <f>IF(AND($E404="PRE",$E403="PRE",ISNUMBER($D404),ISNUMBER($D403)),$D404-$D403,"")</f>
        <v/>
      </c>
    </row>
    <row r="405">
      <c r="D405" s="8">
        <f>IF(AND(ISNUMBER($B405),ISNUMBER($C405),$C405&gt;0),$B405/$C405,"")</f>
        <v/>
      </c>
      <c r="E405" s="9">
        <f>IF(OR($A405="",$H$4=""),"",IF($A405&lt;$H$4,"PRE","POST"))</f>
        <v/>
      </c>
      <c r="F405" s="14">
        <f>IF(AND($E405="PRE",$E404="PRE",ISNUMBER($D405),ISNUMBER($D404)),$D405-$D404,"")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2026-10-20T06:49:45Z</dcterms:created>
  <dcterms:modified xsi:type="dcterms:W3CDTF">2026-10-20T06:49:45Z</dcterms:modified>
</cp:coreProperties>
</file>