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Worked example" sheetId="2" state="visible" r:id="rId2"/>
    <sheet xmlns:r="http://schemas.openxmlformats.org/officeDocument/2006/relationships" name="Your data"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F6E56"/>
      <sz val="14"/>
    </font>
    <font>
      <b val="1"/>
    </font>
    <font>
      <b val="1"/>
      <color rgb="000F6E56"/>
      <sz val="12"/>
    </font>
    <font>
      <i val="1"/>
      <color rgb="00555555"/>
    </font>
  </fonts>
  <fills count="5">
    <fill>
      <patternFill/>
    </fill>
    <fill>
      <patternFill patternType="gray125"/>
    </fill>
    <fill>
      <patternFill patternType="solid">
        <fgColor rgb="00E2F1EA"/>
      </patternFill>
    </fill>
    <fill>
      <patternFill patternType="solid">
        <fgColor rgb="00FFF3E6"/>
      </patternFill>
    </fill>
    <fill>
      <patternFill patternType="solid">
        <fgColor rgb="00E4EEFB"/>
      </patternFill>
    </fill>
  </fills>
  <borders count="6">
    <border>
      <left/>
      <right/>
      <top/>
      <bottom/>
      <diagonal/>
    </border>
    <border>
      <left style="thin">
        <color rgb="00CCCCCC"/>
      </left>
      <right style="thin">
        <color rgb="00CCCCCC"/>
      </right>
      <top style="thin">
        <color rgb="00CCCCCC"/>
      </top>
      <bottom style="thin">
        <color rgb="00CCCCCC"/>
      </bottom>
    </border>
    <border>
      <left/>
      <right/>
      <top style="thin">
        <color rgb="00CCCCCC"/>
      </top>
      <bottom/>
      <diagonal/>
    </border>
    <border>
      <left/>
      <right style="thin">
        <color rgb="00CCCCCC"/>
      </right>
      <top style="thin">
        <color rgb="00CCCCCC"/>
      </top>
      <bottom/>
      <diagonal/>
    </border>
    <border>
      <left/>
      <right/>
      <top style="thin">
        <color rgb="00CCCCCC"/>
      </top>
      <bottom style="thin">
        <color rgb="00CCCCCC"/>
      </bottom>
      <diagonal/>
    </border>
    <border>
      <left/>
      <right style="thin">
        <color rgb="00CCCCCC"/>
      </right>
      <top style="thin">
        <color rgb="00CCCCCC"/>
      </top>
      <bottom style="thin">
        <color rgb="00CCCCCC"/>
      </bottom>
      <diagonal/>
    </border>
  </borders>
  <cellStyleXfs count="1">
    <xf numFmtId="0" fontId="0" fillId="0" borderId="0"/>
  </cellStyleXfs>
  <cellXfs count="22">
    <xf numFmtId="0" fontId="0" fillId="0" borderId="0" pivotButton="0" quotePrefix="0" xfId="0"/>
    <xf numFmtId="0" fontId="1" fillId="0" borderId="0" pivotButton="0" quotePrefix="0" xfId="0"/>
    <xf numFmtId="0" fontId="0" fillId="0" borderId="0" applyAlignment="1" pivotButton="0" quotePrefix="0" xfId="0">
      <alignment vertical="top" wrapText="1"/>
    </xf>
    <xf numFmtId="0" fontId="2" fillId="2" borderId="1" applyAlignment="1" pivotButton="0" quotePrefix="0" xfId="0">
      <alignment vertical="top" wrapText="1"/>
    </xf>
    <xf numFmtId="0" fontId="0" fillId="0" borderId="1" applyAlignment="1" pivotButton="0" quotePrefix="0" xfId="0">
      <alignment vertical="top" wrapText="1"/>
    </xf>
    <xf numFmtId="0" fontId="0" fillId="0" borderId="4" pivotButton="0" quotePrefix="0" xfId="0"/>
    <xf numFmtId="0" fontId="0" fillId="0" borderId="5" pivotButton="0" quotePrefix="0" xfId="0"/>
    <xf numFmtId="0" fontId="0" fillId="0" borderId="1" pivotButton="0" quotePrefix="0" xfId="0"/>
    <xf numFmtId="0" fontId="0" fillId="3" borderId="1" applyAlignment="1" pivotButton="0" quotePrefix="0" xfId="0">
      <alignment horizontal="right"/>
    </xf>
    <xf numFmtId="0" fontId="0" fillId="0" borderId="1" applyAlignment="1" pivotButton="0" quotePrefix="0" xfId="0">
      <alignment horizontal="right"/>
    </xf>
    <xf numFmtId="3" fontId="0" fillId="0" borderId="1" pivotButton="0" quotePrefix="0" xfId="0"/>
    <xf numFmtId="2" fontId="2" fillId="4" borderId="1" pivotButton="0" quotePrefix="0" xfId="0"/>
    <xf numFmtId="0" fontId="2" fillId="0" borderId="1" pivotButton="0" quotePrefix="0" xfId="0"/>
    <xf numFmtId="3" fontId="2" fillId="0" borderId="1" applyAlignment="1" pivotButton="0" quotePrefix="0" xfId="0">
      <alignment horizontal="right"/>
    </xf>
    <xf numFmtId="0" fontId="3" fillId="0" borderId="0" pivotButton="0" quotePrefix="0" xfId="0"/>
    <xf numFmtId="0" fontId="2" fillId="0" borderId="1" applyAlignment="1" pivotButton="0" quotePrefix="0" xfId="0">
      <alignment vertical="top" wrapText="1"/>
    </xf>
    <xf numFmtId="3" fontId="2" fillId="0" borderId="1" pivotButton="0" quotePrefix="0" xfId="0"/>
    <xf numFmtId="0" fontId="4" fillId="0" borderId="1" applyAlignment="1" pivotButton="0" quotePrefix="0" xfId="0">
      <alignment vertical="top" wrapText="1"/>
    </xf>
    <xf numFmtId="3" fontId="2" fillId="2" borderId="1" pivotButton="0" quotePrefix="0" xfId="0"/>
    <xf numFmtId="0" fontId="2" fillId="0" borderId="0" pivotButton="0" quotePrefix="0" xfId="0"/>
    <xf numFmtId="3" fontId="0" fillId="0" borderId="0" pivotButton="0" quotePrefix="0" xfId="0"/>
    <xf numFmtId="0" fontId="2"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2"/>
  <chart>
    <title>
      <tx>
        <rich>
          <a:bodyPr xmlns:a="http://schemas.openxmlformats.org/drawingml/2006/main"/>
          <a:p xmlns:a="http://schemas.openxmlformats.org/drawingml/2006/main">
            <a:pPr>
              <a:defRPr/>
            </a:pPr>
            <a:r>
              <a:t>Video: revenue vs weekly spend (diminishing returns)</a:t>
            </a:r>
          </a:p>
        </rich>
      </tx>
    </title>
    <plotArea>
      <lineChart>
        <grouping val="standard"/>
        <ser>
          <idx val="0"/>
          <order val="0"/>
          <tx>
            <strRef>
              <f>'Worked example'!B21</f>
            </strRef>
          </tx>
          <spPr>
            <a:ln xmlns:a="http://schemas.openxmlformats.org/drawingml/2006/main">
              <a:prstDash val="solid"/>
            </a:ln>
          </spPr>
          <marker>
            <symbol val="none"/>
            <spPr>
              <a:ln xmlns:a="http://schemas.openxmlformats.org/drawingml/2006/main">
                <a:prstDash val="solid"/>
              </a:ln>
            </spPr>
          </marker>
          <cat>
            <numRef>
              <f>'Worked example'!$A$22:$A$34</f>
            </numRef>
          </cat>
          <val>
            <numRef>
              <f>'Worked example'!$B$22:$B$34</f>
            </numRef>
          </val>
        </ser>
        <axId val="10"/>
        <axId val="100"/>
      </lineChart>
      <catAx>
        <axId val="10"/>
        <scaling>
          <orientation val="minMax"/>
        </scaling>
        <axPos val="l"/>
        <title>
          <tx>
            <rich>
              <a:bodyPr xmlns:a="http://schemas.openxmlformats.org/drawingml/2006/main"/>
              <a:p xmlns:a="http://schemas.openxmlformats.org/drawingml/2006/main">
                <a:pPr>
                  <a:defRPr/>
                </a:pPr>
                <a:r>
                  <a:t>weekly spend (EUR)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weekly revenue (EUR)</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3</col>
      <colOff>0</colOff>
      <row>20</row>
      <rowOff>0</rowOff>
    </from>
    <ext cx="468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24" customWidth="1" min="1" max="1"/>
    <col width="30" customWidth="1" min="2" max="2"/>
    <col width="30" customWidth="1" min="3" max="3"/>
    <col width="30" customWidth="1" min="4" max="4"/>
  </cols>
  <sheetData>
    <row r="1">
      <c r="A1" s="1" t="inlineStr">
        <is>
          <t>How much should each channel get -- and where does the next euro stop paying off?</t>
        </is>
      </c>
    </row>
    <row r="3">
      <c r="A3" s="2" t="inlineStr">
        <is>
          <t>This workbook runs the method behind the post "How much should I spend on each channel?". Marketing mix modelling (MMM) learns a diminishing-returns curve for every channel from weekly spend and revenue, then reads the RETURN ON THE NEXT EURO at your current spend. Channels where the next euro still earns a lot have room to grow; channels where it earns little are full. Move budget from the full ones to the hungry ones and revenue rises with no extra spend. The 'Worked example' sheet is the article's three channels, already filled in and live -- change a spend and watch the next-euro return move. 'Your data' takes your own fitted curves.</t>
        </is>
      </c>
    </row>
    <row r="4"/>
    <row r="5"/>
    <row r="6"/>
    <row r="7"/>
    <row r="9" ht="76" customHeight="1">
      <c r="A9" s="3" t="inlineStr">
        <is>
          <t>The two shapes</t>
        </is>
      </c>
      <c r="B9" s="4" t="inlineStr">
        <is>
          <t>Diminishing returns (saturation): each euro on a channel earns less than the one before, so revenue rises then flattens toward a ceiling. Carryover (adstock): an ad seen this week still sells a little next week. At a STEADY weekly spend the carryover settles and only the saturation curve matters -- so this sheet shows the steady saturation response; the notebook handles the carryover dynamics.</t>
        </is>
      </c>
      <c r="C9" s="5" t="n"/>
      <c r="D9" s="6" t="n"/>
    </row>
    <row r="10" ht="76" customHeight="1">
      <c r="A10" s="3" t="inlineStr">
        <is>
          <t>The curve, in words</t>
        </is>
      </c>
      <c r="B10" s="4" t="inlineStr">
        <is>
          <t>Each channel has three knobs. CEILING (beta): the most weekly revenue it could ever add. HALF-POINT (ec): the spend at which it delivers half its ceiling. SLOPE: how sharply it bends. The steady revenue from a channel is  ceiling x spend^slope / (spend^slope + half-point^slope).</t>
        </is>
      </c>
      <c r="C10" s="5" t="n"/>
      <c r="D10" s="6" t="n"/>
    </row>
    <row r="11" ht="76" customHeight="1">
      <c r="A11" s="3" t="inlineStr">
        <is>
          <t>The number you act on</t>
        </is>
      </c>
      <c r="B11" s="4" t="inlineStr">
        <is>
          <t>The NEXT-EURO return: how much revenue one more euro on a channel would add at your current spend (this sheet computes it as revenue at spend+1 minus revenue at spend). Feed the channel with the highest next-euro return; trim the one with the lowest. A next-euro return below 1.0 means the last euro brings back less than a euro -- that channel is full.</t>
        </is>
      </c>
      <c r="C11" s="5" t="n"/>
      <c r="D11" s="6" t="n"/>
    </row>
    <row r="12" ht="76" customHeight="1">
      <c r="A12" s="3" t="inlineStr">
        <is>
          <t>Honest labels</t>
        </is>
      </c>
      <c r="B12" s="4" t="inlineStr">
        <is>
          <t>The worked example is SYNTHETIC (made up to show the method on data where we know the answer). This sheet is a SIMPLIFIED companion: it uses fitted curves and the steady response, with no Bayesian priors, no geo split, and no ranges. MMM is CORRELATIONAL, not proof of cause -- pair a big move with a geo-holdout experiment. Every number here is a range in the real method; the single figures here are the mid-points.</t>
        </is>
      </c>
      <c r="C12" s="5" t="n"/>
      <c r="D12" s="6" t="n"/>
    </row>
    <row r="13" ht="76" customHeight="1">
      <c r="A13" s="3" t="inlineStr">
        <is>
          <t>For the full method</t>
        </is>
      </c>
      <c r="B13" s="4" t="inlineStr">
        <is>
          <t>Open notebook.ipynb from the post: it fits the curves from your weekly data, puts a 90% range on every number, refuses to answer on under a year of data, and warns when two channels moved together. This sheet is the playable allocation core once the curves exist.</t>
        </is>
      </c>
      <c r="C13" s="5" t="n"/>
      <c r="D13" s="6" t="n"/>
    </row>
  </sheetData>
  <mergeCells count="7">
    <mergeCell ref="B10:D10"/>
    <mergeCell ref="A1:D1"/>
    <mergeCell ref="B11:D11"/>
    <mergeCell ref="A3:D7"/>
    <mergeCell ref="B9:D9"/>
    <mergeCell ref="B13:D13"/>
    <mergeCell ref="B12:D1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4"/>
  <sheetViews>
    <sheetView workbookViewId="0">
      <selection activeCell="A1" sqref="A1"/>
    </sheetView>
  </sheetViews>
  <sheetFormatPr baseColWidth="8" defaultRowHeight="15"/>
  <cols>
    <col width="26" customWidth="1" min="1" max="1"/>
    <col width="14" customWidth="1" min="2" max="2"/>
    <col width="14" customWidth="1" min="3" max="3"/>
    <col width="14" customWidth="1" min="4" max="4"/>
    <col width="8" customWidth="1" min="5" max="5"/>
    <col width="13" customWidth="1" min="6" max="6"/>
    <col width="13" customWidth="1" min="7" max="7"/>
    <col width="15" customWidth="1" min="8" max="8"/>
    <col width="17" customWidth="1" min="9" max="9"/>
  </cols>
  <sheetData>
    <row r="1">
      <c r="A1" s="1" t="inlineStr">
        <is>
          <t>Worked example -- the article's three fitted channels (synthetic)</t>
        </is>
      </c>
    </row>
    <row r="2" ht="56" customHeight="1">
      <c r="A2" s="2" t="inlineStr">
        <is>
          <t>Each channel's curve (ceiling / half-point / slope) was fitted from 156 weeks of synthetic data. 'Revenue now' and 'Next euro now' are live formulas off the current spend. The reallocation block below is the playground: edit the PROPOSED spends (keep the total equal to today's), and the weekly gain updates. It is pre-filled with the article's recommended split -- move budget off the full channel (lowest next-euro) onto the hungry one (highest).</t>
        </is>
      </c>
    </row>
    <row r="4" ht="30" customHeight="1">
      <c r="A4" s="3" t="inlineStr">
        <is>
          <t>Channel</t>
        </is>
      </c>
      <c r="B4" s="3" t="inlineStr">
        <is>
          <t>Current spend</t>
        </is>
      </c>
      <c r="C4" s="3" t="inlineStr">
        <is>
          <t>Ceiling (beta)</t>
        </is>
      </c>
      <c r="D4" s="3" t="inlineStr">
        <is>
          <t>Half-point (ec)</t>
        </is>
      </c>
      <c r="E4" s="3" t="inlineStr">
        <is>
          <t>Slope</t>
        </is>
      </c>
      <c r="F4" s="3" t="inlineStr">
        <is>
          <t>Revenue now</t>
        </is>
      </c>
      <c r="G4" s="3" t="inlineStr">
        <is>
          <t>Next euro now</t>
        </is>
      </c>
      <c r="H4" s="3" t="inlineStr">
        <is>
          <t>Proposed spend</t>
        </is>
      </c>
      <c r="I4" s="3" t="inlineStr">
        <is>
          <t>Revenue at proposed</t>
        </is>
      </c>
    </row>
    <row r="5">
      <c r="A5" s="7" t="inlineStr">
        <is>
          <t>Search</t>
        </is>
      </c>
      <c r="B5" s="8" t="n">
        <v>8899</v>
      </c>
      <c r="C5" s="9" t="n">
        <v>44898</v>
      </c>
      <c r="D5" s="9" t="n">
        <v>7997</v>
      </c>
      <c r="E5" s="9" t="n">
        <v>0.988</v>
      </c>
      <c r="F5" s="10">
        <f>C5*POWER(B5,E5)/(POWER(B5,E5)+POWER(D5,E5))</f>
        <v/>
      </c>
      <c r="G5" s="11">
        <f>C5*POWER(B5+1,E5)/(POWER(B5+1,E5)+POWER(D5,E5))-C5*POWER(B5,E5)/(POWER(B5,E5)+POWER(D5,E5))</f>
        <v/>
      </c>
      <c r="H5" s="8" t="n">
        <v>8719</v>
      </c>
      <c r="I5" s="10">
        <f>C5*POWER(H5,E5)/(POWER(H5,E5)+POWER(D5,E5))</f>
        <v/>
      </c>
    </row>
    <row r="6">
      <c r="A6" s="7" t="inlineStr">
        <is>
          <t>Social</t>
        </is>
      </c>
      <c r="B6" s="8" t="n">
        <v>13404</v>
      </c>
      <c r="C6" s="9" t="n">
        <v>52341</v>
      </c>
      <c r="D6" s="9" t="n">
        <v>9892</v>
      </c>
      <c r="E6" s="9" t="n">
        <v>1.042</v>
      </c>
      <c r="F6" s="10">
        <f>C6*POWER(B6,E6)/(POWER(B6,E6)+POWER(D6,E6))</f>
        <v/>
      </c>
      <c r="G6" s="11">
        <f>C6*POWER(B6+1,E6)/(POWER(B6+1,E6)+POWER(D6,E6))-C6*POWER(B6,E6)/(POWER(B6,E6)+POWER(D6,E6))</f>
        <v/>
      </c>
      <c r="H6" s="8" t="n">
        <v>10723</v>
      </c>
      <c r="I6" s="10">
        <f>C6*POWER(H6,E6)/(POWER(H6,E6)+POWER(D6,E6))</f>
        <v/>
      </c>
    </row>
    <row r="7">
      <c r="A7" s="7" t="inlineStr">
        <is>
          <t>Video</t>
        </is>
      </c>
      <c r="B7" s="8" t="n">
        <v>3793</v>
      </c>
      <c r="C7" s="9" t="n">
        <v>40666</v>
      </c>
      <c r="D7" s="9" t="n">
        <v>2621</v>
      </c>
      <c r="E7" s="9" t="n">
        <v>1.043</v>
      </c>
      <c r="F7" s="10">
        <f>C7*POWER(B7,E7)/(POWER(B7,E7)+POWER(D7,E7))</f>
        <v/>
      </c>
      <c r="G7" s="11">
        <f>C7*POWER(B7+1,E7)/(POWER(B7+1,E7)+POWER(D7,E7))-C7*POWER(B7,E7)/(POWER(B7,E7)+POWER(D7,E7))</f>
        <v/>
      </c>
      <c r="H7" s="8" t="n">
        <v>6654</v>
      </c>
      <c r="I7" s="10">
        <f>C7*POWER(H7,E7)/(POWER(H7,E7)+POWER(D7,E7))</f>
        <v/>
      </c>
    </row>
    <row r="8">
      <c r="A8" s="12" t="inlineStr">
        <is>
          <t>Total</t>
        </is>
      </c>
      <c r="B8" s="13">
        <f>SUM(B5:B7)</f>
        <v/>
      </c>
      <c r="C8" s="7" t="n"/>
      <c r="D8" s="7" t="n"/>
      <c r="E8" s="7" t="n"/>
      <c r="F8" s="13">
        <f>SUM(F5:F7)</f>
        <v/>
      </c>
      <c r="G8" s="7" t="n"/>
      <c r="H8" s="13">
        <f>SUM(H5:H7)</f>
        <v/>
      </c>
      <c r="I8" s="13">
        <f>SUM(I5:I7)</f>
        <v/>
      </c>
    </row>
    <row r="10">
      <c r="A10" s="14" t="inlineStr">
        <is>
          <t>The reallocation read (all live formulas)</t>
        </is>
      </c>
    </row>
    <row r="11">
      <c r="A11" s="15" t="inlineStr">
        <is>
          <t>Total spend now</t>
        </is>
      </c>
      <c r="B11" s="16">
        <f>B8</f>
        <v/>
      </c>
      <c r="C11" s="17" t="inlineStr">
        <is>
          <t>what you spend across the three channels today</t>
        </is>
      </c>
      <c r="D11" s="5" t="n"/>
      <c r="E11" s="5" t="n"/>
      <c r="F11" s="6" t="n"/>
    </row>
    <row r="12">
      <c r="A12" s="15" t="inlineStr">
        <is>
          <t>Total spend proposed</t>
        </is>
      </c>
      <c r="B12" s="16">
        <f>H8</f>
        <v/>
      </c>
      <c r="C12" s="17" t="inlineStr">
        <is>
          <t>keep this EQUAL to spend now -- this is a reallocation, not more budget</t>
        </is>
      </c>
      <c r="D12" s="5" t="n"/>
      <c r="E12" s="5" t="n"/>
      <c r="F12" s="6" t="n"/>
    </row>
    <row r="13">
      <c r="A13" s="15" t="inlineStr">
        <is>
          <t>Spend difference (keep at 0)</t>
        </is>
      </c>
      <c r="B13" s="16">
        <f>H8-B8</f>
        <v/>
      </c>
      <c r="C13" s="17">
        <f>IF(H8-B8=0,"balanced -- good","OFF: proposed total differs from current -- adjust the proposed split")</f>
        <v/>
      </c>
      <c r="D13" s="5" t="n"/>
      <c r="E13" s="5" t="n"/>
      <c r="F13" s="6" t="n"/>
    </row>
    <row r="14">
      <c r="A14" s="15" t="inlineStr">
        <is>
          <t>Weekly revenue now</t>
        </is>
      </c>
      <c r="B14" s="16">
        <f>F8</f>
        <v/>
      </c>
      <c r="C14" s="17" t="inlineStr">
        <is>
          <t>model's weekly media revenue at today's split</t>
        </is>
      </c>
      <c r="D14" s="5" t="n"/>
      <c r="E14" s="5" t="n"/>
      <c r="F14" s="6" t="n"/>
    </row>
    <row r="15">
      <c r="A15" s="15" t="inlineStr">
        <is>
          <t>Weekly revenue proposed</t>
        </is>
      </c>
      <c r="B15" s="16">
        <f>I8</f>
        <v/>
      </c>
      <c r="C15" s="17" t="inlineStr">
        <is>
          <t>model's weekly media revenue at the proposed split</t>
        </is>
      </c>
      <c r="D15" s="5" t="n"/>
      <c r="E15" s="5" t="n"/>
      <c r="F15" s="6" t="n"/>
    </row>
    <row r="16">
      <c r="A16" s="3" t="inlineStr">
        <is>
          <t>Weekly gain</t>
        </is>
      </c>
      <c r="B16" s="18">
        <f>I8-F8</f>
        <v/>
      </c>
      <c r="C16" s="17" t="inlineStr">
        <is>
          <t>the headline: extra weekly revenue at no extra spend</t>
        </is>
      </c>
      <c r="D16" s="5" t="n"/>
      <c r="E16" s="5" t="n"/>
      <c r="F16" s="6" t="n"/>
    </row>
    <row r="17">
      <c r="A17" s="3" t="inlineStr">
        <is>
          <t>Yearly gain</t>
        </is>
      </c>
      <c r="B17" s="18">
        <f>52*(I8-F8)</f>
        <v/>
      </c>
      <c r="C17" s="17" t="inlineStr">
        <is>
          <t>52 x the weekly gain</t>
        </is>
      </c>
      <c r="D17" s="5" t="n"/>
      <c r="E17" s="5" t="n"/>
      <c r="F17" s="6" t="n"/>
    </row>
    <row r="18">
      <c r="A18" s="15" t="inlineStr">
        <is>
          <t>What it says</t>
        </is>
      </c>
      <c r="B18" s="4">
        <f>IF(I8-F8&gt;0,"Feed the highest next-euro channel, trim the lowest.","No gain -- this split is not better.")</f>
        <v/>
      </c>
      <c r="C18" s="5" t="n"/>
      <c r="D18" s="5" t="n"/>
      <c r="E18" s="5" t="n"/>
      <c r="F18" s="6" t="n"/>
    </row>
    <row r="20">
      <c r="A20" s="14" t="inlineStr">
        <is>
          <t>Video saturation curve (live off Video's ceiling / half-point / slope)</t>
        </is>
      </c>
    </row>
    <row r="21">
      <c r="A21" s="19" t="inlineStr">
        <is>
          <t>Spend</t>
        </is>
      </c>
      <c r="B21" s="19" t="inlineStr">
        <is>
          <t>Revenue</t>
        </is>
      </c>
    </row>
    <row r="22">
      <c r="A22" t="n">
        <v>0</v>
      </c>
      <c r="B22" s="20">
        <f>C7*POWER(A22,E7)/(POWER(A22,E7)+POWER(D7,E7))</f>
        <v/>
      </c>
    </row>
    <row r="23">
      <c r="A23" t="n">
        <v>727</v>
      </c>
      <c r="B23" s="20">
        <f>C7*POWER(A23,E7)/(POWER(A23,E7)+POWER(D7,E7))</f>
        <v/>
      </c>
    </row>
    <row r="24">
      <c r="A24" t="n">
        <v>1455</v>
      </c>
      <c r="B24" s="20">
        <f>C7*POWER(A24,E7)/(POWER(A24,E7)+POWER(D7,E7))</f>
        <v/>
      </c>
    </row>
    <row r="25">
      <c r="A25" t="n">
        <v>2182</v>
      </c>
      <c r="B25" s="20">
        <f>C7*POWER(A25,E7)/(POWER(A25,E7)+POWER(D7,E7))</f>
        <v/>
      </c>
    </row>
    <row r="26">
      <c r="A26" t="n">
        <v>2909</v>
      </c>
      <c r="B26" s="20">
        <f>C7*POWER(A26,E7)/(POWER(A26,E7)+POWER(D7,E7))</f>
        <v/>
      </c>
    </row>
    <row r="27">
      <c r="A27" t="n">
        <v>3636</v>
      </c>
      <c r="B27" s="20">
        <f>C7*POWER(A27,E7)/(POWER(A27,E7)+POWER(D7,E7))</f>
        <v/>
      </c>
    </row>
    <row r="28">
      <c r="A28" t="n">
        <v>4364</v>
      </c>
      <c r="B28" s="20">
        <f>C7*POWER(A28,E7)/(POWER(A28,E7)+POWER(D7,E7))</f>
        <v/>
      </c>
    </row>
    <row r="29">
      <c r="A29" t="n">
        <v>5091</v>
      </c>
      <c r="B29" s="20">
        <f>C7*POWER(A29,E7)/(POWER(A29,E7)+POWER(D7,E7))</f>
        <v/>
      </c>
    </row>
    <row r="30">
      <c r="A30" t="n">
        <v>5818</v>
      </c>
      <c r="B30" s="20">
        <f>C7*POWER(A30,E7)/(POWER(A30,E7)+POWER(D7,E7))</f>
        <v/>
      </c>
    </row>
    <row r="31">
      <c r="A31" t="n">
        <v>6546</v>
      </c>
      <c r="B31" s="20">
        <f>C7*POWER(A31,E7)/(POWER(A31,E7)+POWER(D7,E7))</f>
        <v/>
      </c>
    </row>
    <row r="32">
      <c r="A32" t="n">
        <v>7273</v>
      </c>
      <c r="B32" s="20">
        <f>C7*POWER(A32,E7)/(POWER(A32,E7)+POWER(D7,E7))</f>
        <v/>
      </c>
    </row>
    <row r="33">
      <c r="A33" t="n">
        <v>8000</v>
      </c>
      <c r="B33" s="20">
        <f>C7*POWER(A33,E7)/(POWER(A33,E7)+POWER(D7,E7))</f>
        <v/>
      </c>
    </row>
    <row r="34">
      <c r="A34" t="n">
        <v>8727</v>
      </c>
      <c r="B34" s="20">
        <f>C7*POWER(A34,E7)/(POWER(A34,E7)+POWER(D7,E7))</f>
        <v/>
      </c>
    </row>
  </sheetData>
  <mergeCells count="10">
    <mergeCell ref="C13:F13"/>
    <mergeCell ref="A2:I2"/>
    <mergeCell ref="C17:F17"/>
    <mergeCell ref="C12:F12"/>
    <mergeCell ref="A1:I1"/>
    <mergeCell ref="C16:F16"/>
    <mergeCell ref="C15:F15"/>
    <mergeCell ref="C11:F11"/>
    <mergeCell ref="B18:F18"/>
    <mergeCell ref="C14:F1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K18"/>
  <sheetViews>
    <sheetView workbookViewId="0">
      <selection activeCell="A1" sqref="A1"/>
    </sheetView>
  </sheetViews>
  <sheetFormatPr baseColWidth="8" defaultRowHeight="15"/>
  <cols>
    <col width="20" customWidth="1" min="1" max="1"/>
    <col width="13" customWidth="1" min="2" max="2"/>
    <col width="13" customWidth="1" min="3" max="3"/>
    <col width="13" customWidth="1" min="4" max="4"/>
    <col width="13" customWidth="1" min="5" max="5"/>
    <col width="8" customWidth="1" min="6" max="6"/>
    <col width="12" customWidth="1" min="7" max="7"/>
    <col width="13" customWidth="1" min="8" max="8"/>
    <col width="15" customWidth="1" min="9" max="9"/>
    <col width="17" customWidth="1" min="10" max="10"/>
    <col width="40" customWidth="1" min="11" max="11"/>
  </cols>
  <sheetData>
    <row r="1">
      <c r="A1" s="1" t="inlineStr">
        <is>
          <t>Your data -- paste your own fitted curves and play with the split</t>
        </is>
      </c>
    </row>
    <row r="2" ht="56" customHeight="1">
      <c r="A2" s="2" t="inlineStr">
        <is>
          <t>The curves come from the NOTEBOOK's fit -- run notebook.ipynb on your weekly data, then paste each channel's ceiling, half-point, and slope here, with its current and observed-max spend. This sheet is the allocation playground: it ranks the next-euro returns and lets you test a reallocation. It is pre-filled with a tiny made-up example so the flags fire -- replace every row with your own.</t>
        </is>
      </c>
    </row>
    <row r="4" ht="30" customHeight="1">
      <c r="A4" s="21" t="inlineStr">
        <is>
          <t>Channel</t>
        </is>
      </c>
      <c r="B4" s="21" t="inlineStr">
        <is>
          <t>Current spend</t>
        </is>
      </c>
      <c r="C4" s="21" t="inlineStr">
        <is>
          <t>Observed max</t>
        </is>
      </c>
      <c r="D4" s="21" t="inlineStr">
        <is>
          <t>Ceiling (beta)</t>
        </is>
      </c>
      <c r="E4" s="21" t="inlineStr">
        <is>
          <t>Half-point (ec)</t>
        </is>
      </c>
      <c r="F4" s="21" t="inlineStr">
        <is>
          <t>Slope</t>
        </is>
      </c>
      <c r="G4" s="21" t="inlineStr">
        <is>
          <t>Revenue now</t>
        </is>
      </c>
      <c r="H4" s="21" t="inlineStr">
        <is>
          <t>Next euro now</t>
        </is>
      </c>
      <c r="I4" s="21" t="inlineStr">
        <is>
          <t>Proposed spend</t>
        </is>
      </c>
      <c r="J4" s="21" t="inlineStr">
        <is>
          <t>Revenue at proposed</t>
        </is>
      </c>
      <c r="K4" s="21" t="inlineStr">
        <is>
          <t>Flag</t>
        </is>
      </c>
    </row>
    <row r="5">
      <c r="A5" s="7" t="inlineStr">
        <is>
          <t>Brand search</t>
        </is>
      </c>
      <c r="B5" s="9" t="n">
        <v>5000</v>
      </c>
      <c r="C5" s="9" t="n">
        <v>9000</v>
      </c>
      <c r="D5" s="9" t="n">
        <v>28000</v>
      </c>
      <c r="E5" s="9" t="n">
        <v>4200</v>
      </c>
      <c r="F5" s="9" t="n">
        <v>0.95</v>
      </c>
      <c r="G5" s="10">
        <f>IF(COUNT(B5,D5,E5,F5)&lt;4,"",D5*POWER(B5,F5)/(POWER(B5,F5)+POWER(E5,F5)))</f>
        <v/>
      </c>
      <c r="H5" s="11">
        <f>IF(COUNT(B5,D5,E5,F5)&lt;4,"",D5*POWER(B5+1,F5)/(POWER(B5+1,F5)+POWER(E5,F5))-D5*POWER(B5,F5)/(POWER(B5,F5)+POWER(E5,F5)))</f>
        <v/>
      </c>
      <c r="I5" s="9" t="n">
        <v>4200</v>
      </c>
      <c r="J5" s="10">
        <f>IF(COUNT(B5,D5,E5,F5)&lt;4,"",D5*POWER(I5,F5)/(POWER(I5,F5)+POWER(E5,F5)))</f>
        <v/>
      </c>
      <c r="K5" s="4">
        <f>IF(COUNT(B5,D5,E5,F5)&lt;4,"",IF(AND(C5&gt;0,I5&gt;C5),"EXTRAPOLATION: proposed is past your observed max -- step up gradually. ","")&amp;IF(H5&lt;1,"FULL: next euro returns under 1.0 -- trim.",IF(H5&gt;1.5,"HUNGRY: next euro well above 1.0 -- feed.","OK: near break-even.")))</f>
        <v/>
      </c>
    </row>
    <row r="6">
      <c r="A6" s="7" t="inlineStr">
        <is>
          <t>Prospecting social</t>
        </is>
      </c>
      <c r="B6" s="9" t="n">
        <v>9000</v>
      </c>
      <c r="C6" s="9" t="n">
        <v>11000</v>
      </c>
      <c r="D6" s="9" t="n">
        <v>30000</v>
      </c>
      <c r="E6" s="9" t="n">
        <v>7000</v>
      </c>
      <c r="F6" s="9" t="n">
        <v>1.05</v>
      </c>
      <c r="G6" s="10">
        <f>IF(COUNT(B6,D6,E6,F6)&lt;4,"",D6*POWER(B6,F6)/(POWER(B6,F6)+POWER(E6,F6)))</f>
        <v/>
      </c>
      <c r="H6" s="11">
        <f>IF(COUNT(B6,D6,E6,F6)&lt;4,"",D6*POWER(B6+1,F6)/(POWER(B6+1,F6)+POWER(E6,F6))-D6*POWER(B6,F6)/(POWER(B6,F6)+POWER(E6,F6)))</f>
        <v/>
      </c>
      <c r="I6" s="9" t="n">
        <v>6500</v>
      </c>
      <c r="J6" s="10">
        <f>IF(COUNT(B6,D6,E6,F6)&lt;4,"",D6*POWER(I6,F6)/(POWER(I6,F6)+POWER(E6,F6)))</f>
        <v/>
      </c>
      <c r="K6" s="4">
        <f>IF(COUNT(B6,D6,E6,F6)&lt;4,"",IF(AND(C6&gt;0,I6&gt;C6),"EXTRAPOLATION: proposed is past your observed max -- step up gradually. ","")&amp;IF(H6&lt;1,"FULL: next euro returns under 1.0 -- trim.",IF(H6&gt;1.5,"HUNGRY: next euro well above 1.0 -- feed.","OK: near break-even.")))</f>
        <v/>
      </c>
    </row>
    <row r="7">
      <c r="A7" s="7" t="inlineStr">
        <is>
          <t>Connected TV</t>
        </is>
      </c>
      <c r="B7" s="9" t="n">
        <v>1500</v>
      </c>
      <c r="C7" s="9" t="n">
        <v>3000</v>
      </c>
      <c r="D7" s="9" t="n">
        <v>22000</v>
      </c>
      <c r="E7" s="9" t="n">
        <v>2200</v>
      </c>
      <c r="F7" s="9" t="n">
        <v>1.1</v>
      </c>
      <c r="G7" s="10">
        <f>IF(COUNT(B7,D7,E7,F7)&lt;4,"",D7*POWER(B7,F7)/(POWER(B7,F7)+POWER(E7,F7)))</f>
        <v/>
      </c>
      <c r="H7" s="11">
        <f>IF(COUNT(B7,D7,E7,F7)&lt;4,"",D7*POWER(B7+1,F7)/(POWER(B7+1,F7)+POWER(E7,F7))-D7*POWER(B7,F7)/(POWER(B7,F7)+POWER(E7,F7)))</f>
        <v/>
      </c>
      <c r="I7" s="9" t="n">
        <v>4800</v>
      </c>
      <c r="J7" s="10">
        <f>IF(COUNT(B7,D7,E7,F7)&lt;4,"",D7*POWER(I7,F7)/(POWER(I7,F7)+POWER(E7,F7)))</f>
        <v/>
      </c>
      <c r="K7" s="4">
        <f>IF(COUNT(B7,D7,E7,F7)&lt;4,"",IF(AND(C7&gt;0,I7&gt;C7),"EXTRAPOLATION: proposed is past your observed max -- step up gradually. ","")&amp;IF(H7&lt;1,"FULL: next euro returns under 1.0 -- trim.",IF(H7&gt;1.5,"HUNGRY: next euro well above 1.0 -- feed.","OK: near break-even.")))</f>
        <v/>
      </c>
    </row>
    <row r="8">
      <c r="A8" s="7" t="n"/>
      <c r="B8" s="7" t="n"/>
      <c r="C8" s="7" t="n"/>
      <c r="D8" s="7" t="n"/>
      <c r="E8" s="7" t="n"/>
      <c r="F8" s="7" t="n"/>
      <c r="G8" s="10">
        <f>IF(COUNT(B8,D8,E8,F8)&lt;4,"",D8*POWER(B8,F8)/(POWER(B8,F8)+POWER(E8,F8)))</f>
        <v/>
      </c>
      <c r="H8" s="11">
        <f>IF(COUNT(B8,D8,E8,F8)&lt;4,"",D8*POWER(B8+1,F8)/(POWER(B8+1,F8)+POWER(E8,F8))-D8*POWER(B8,F8)/(POWER(B8,F8)+POWER(E8,F8)))</f>
        <v/>
      </c>
      <c r="I8" s="7" t="n"/>
      <c r="J8" s="10">
        <f>IF(COUNT(B8,D8,E8,F8)&lt;4,"",D8*POWER(I8,F8)/(POWER(I8,F8)+POWER(E8,F8)))</f>
        <v/>
      </c>
      <c r="K8" s="4">
        <f>IF(COUNT(B8,D8,E8,F8)&lt;4,"",IF(AND(C8&gt;0,I8&gt;C8),"EXTRAPOLATION: proposed is past your observed max -- step up gradually. ","")&amp;IF(H8&lt;1,"FULL: next euro returns under 1.0 -- trim.",IF(H8&gt;1.5,"HUNGRY: next euro well above 1.0 -- feed.","OK: near break-even.")))</f>
        <v/>
      </c>
    </row>
    <row r="9">
      <c r="A9" s="7" t="n"/>
      <c r="B9" s="7" t="n"/>
      <c r="C9" s="7" t="n"/>
      <c r="D9" s="7" t="n"/>
      <c r="E9" s="7" t="n"/>
      <c r="F9" s="7" t="n"/>
      <c r="G9" s="10">
        <f>IF(COUNT(B9,D9,E9,F9)&lt;4,"",D9*POWER(B9,F9)/(POWER(B9,F9)+POWER(E9,F9)))</f>
        <v/>
      </c>
      <c r="H9" s="11">
        <f>IF(COUNT(B9,D9,E9,F9)&lt;4,"",D9*POWER(B9+1,F9)/(POWER(B9+1,F9)+POWER(E9,F9))-D9*POWER(B9,F9)/(POWER(B9,F9)+POWER(E9,F9)))</f>
        <v/>
      </c>
      <c r="I9" s="7" t="n"/>
      <c r="J9" s="10">
        <f>IF(COUNT(B9,D9,E9,F9)&lt;4,"",D9*POWER(I9,F9)/(POWER(I9,F9)+POWER(E9,F9)))</f>
        <v/>
      </c>
      <c r="K9" s="4">
        <f>IF(COUNT(B9,D9,E9,F9)&lt;4,"",IF(AND(C9&gt;0,I9&gt;C9),"EXTRAPOLATION: proposed is past your observed max -- step up gradually. ","")&amp;IF(H9&lt;1,"FULL: next euro returns under 1.0 -- trim.",IF(H9&gt;1.5,"HUNGRY: next euro well above 1.0 -- feed.","OK: near break-even.")))</f>
        <v/>
      </c>
    </row>
    <row r="10">
      <c r="A10" s="7" t="n"/>
      <c r="B10" s="7" t="n"/>
      <c r="C10" s="7" t="n"/>
      <c r="D10" s="7" t="n"/>
      <c r="E10" s="7" t="n"/>
      <c r="F10" s="7" t="n"/>
      <c r="G10" s="10">
        <f>IF(COUNT(B10,D10,E10,F10)&lt;4,"",D10*POWER(B10,F10)/(POWER(B10,F10)+POWER(E10,F10)))</f>
        <v/>
      </c>
      <c r="H10" s="11">
        <f>IF(COUNT(B10,D10,E10,F10)&lt;4,"",D10*POWER(B10+1,F10)/(POWER(B10+1,F10)+POWER(E10,F10))-D10*POWER(B10,F10)/(POWER(B10,F10)+POWER(E10,F10)))</f>
        <v/>
      </c>
      <c r="I10" s="7" t="n"/>
      <c r="J10" s="10">
        <f>IF(COUNT(B10,D10,E10,F10)&lt;4,"",D10*POWER(I10,F10)/(POWER(I10,F10)+POWER(E10,F10)))</f>
        <v/>
      </c>
      <c r="K10" s="4">
        <f>IF(COUNT(B10,D10,E10,F10)&lt;4,"",IF(AND(C10&gt;0,I10&gt;C10),"EXTRAPOLATION: proposed is past your observed max -- step up gradually. ","")&amp;IF(H10&lt;1,"FULL: next euro returns under 1.0 -- trim.",IF(H10&gt;1.5,"HUNGRY: next euro well above 1.0 -- feed.","OK: near break-even.")))</f>
        <v/>
      </c>
    </row>
    <row r="11">
      <c r="A11" s="7" t="n"/>
      <c r="B11" s="7" t="n"/>
      <c r="C11" s="7" t="n"/>
      <c r="D11" s="7" t="n"/>
      <c r="E11" s="7" t="n"/>
      <c r="F11" s="7" t="n"/>
      <c r="G11" s="10">
        <f>IF(COUNT(B11,D11,E11,F11)&lt;4,"",D11*POWER(B11,F11)/(POWER(B11,F11)+POWER(E11,F11)))</f>
        <v/>
      </c>
      <c r="H11" s="11">
        <f>IF(COUNT(B11,D11,E11,F11)&lt;4,"",D11*POWER(B11+1,F11)/(POWER(B11+1,F11)+POWER(E11,F11))-D11*POWER(B11,F11)/(POWER(B11,F11)+POWER(E11,F11)))</f>
        <v/>
      </c>
      <c r="I11" s="7" t="n"/>
      <c r="J11" s="10">
        <f>IF(COUNT(B11,D11,E11,F11)&lt;4,"",D11*POWER(I11,F11)/(POWER(I11,F11)+POWER(E11,F11)))</f>
        <v/>
      </c>
      <c r="K11" s="4">
        <f>IF(COUNT(B11,D11,E11,F11)&lt;4,"",IF(AND(C11&gt;0,I11&gt;C11),"EXTRAPOLATION: proposed is past your observed max -- step up gradually. ","")&amp;IF(H11&lt;1,"FULL: next euro returns under 1.0 -- trim.",IF(H11&gt;1.5,"HUNGRY: next euro well above 1.0 -- feed.","OK: near break-even.")))</f>
        <v/>
      </c>
    </row>
    <row r="12">
      <c r="A12" s="7" t="n"/>
      <c r="B12" s="7" t="n"/>
      <c r="C12" s="7" t="n"/>
      <c r="D12" s="7" t="n"/>
      <c r="E12" s="7" t="n"/>
      <c r="F12" s="7" t="n"/>
      <c r="G12" s="10">
        <f>IF(COUNT(B12,D12,E12,F12)&lt;4,"",D12*POWER(B12,F12)/(POWER(B12,F12)+POWER(E12,F12)))</f>
        <v/>
      </c>
      <c r="H12" s="11">
        <f>IF(COUNT(B12,D12,E12,F12)&lt;4,"",D12*POWER(B12+1,F12)/(POWER(B12+1,F12)+POWER(E12,F12))-D12*POWER(B12,F12)/(POWER(B12,F12)+POWER(E12,F12)))</f>
        <v/>
      </c>
      <c r="I12" s="7" t="n"/>
      <c r="J12" s="10">
        <f>IF(COUNT(B12,D12,E12,F12)&lt;4,"",D12*POWER(I12,F12)/(POWER(I12,F12)+POWER(E12,F12)))</f>
        <v/>
      </c>
      <c r="K12" s="4">
        <f>IF(COUNT(B12,D12,E12,F12)&lt;4,"",IF(AND(C12&gt;0,I12&gt;C12),"EXTRAPOLATION: proposed is past your observed max -- step up gradually. ","")&amp;IF(H12&lt;1,"FULL: next euro returns under 1.0 -- trim.",IF(H12&gt;1.5,"HUNGRY: next euro well above 1.0 -- feed.","OK: near break-even.")))</f>
        <v/>
      </c>
    </row>
    <row r="13">
      <c r="A13" s="12" t="inlineStr">
        <is>
          <t>Total</t>
        </is>
      </c>
      <c r="B13" s="13">
        <f>SUM(B5:B12)</f>
        <v/>
      </c>
      <c r="C13" s="7" t="n"/>
      <c r="D13" s="7" t="n"/>
      <c r="E13" s="7" t="n"/>
      <c r="F13" s="7" t="n"/>
      <c r="G13" s="13">
        <f>SUM(G5:G12)</f>
        <v/>
      </c>
      <c r="H13" s="7" t="n"/>
      <c r="I13" s="13">
        <f>SUM(I5:I12)</f>
        <v/>
      </c>
      <c r="J13" s="13">
        <f>SUM(J5:J12)</f>
        <v/>
      </c>
      <c r="K13" s="7" t="n"/>
    </row>
    <row r="14">
      <c r="A14" s="14" t="inlineStr">
        <is>
          <t>The reallocation read</t>
        </is>
      </c>
    </row>
    <row r="15">
      <c r="A15" s="15" t="inlineStr">
        <is>
          <t>Total spend now</t>
        </is>
      </c>
      <c r="B15" s="16">
        <f>B13</f>
        <v/>
      </c>
    </row>
    <row r="16">
      <c r="A16" s="15" t="inlineStr">
        <is>
          <t>Total spend proposed</t>
        </is>
      </c>
      <c r="B16" s="16">
        <f>I13</f>
        <v/>
      </c>
    </row>
    <row r="17">
      <c r="A17" s="12" t="inlineStr">
        <is>
          <t>Spend difference (keep at 0)</t>
        </is>
      </c>
      <c r="B17" s="16">
        <f>I13-B13</f>
        <v/>
      </c>
      <c r="C17" s="17">
        <f>IF(I13-B13=0,"balanced -- good","OFF: proposed total differs from current")</f>
        <v/>
      </c>
      <c r="D17" s="5" t="n"/>
      <c r="E17" s="5" t="n"/>
      <c r="F17" s="5" t="n"/>
      <c r="G17" s="6" t="n"/>
    </row>
    <row r="18">
      <c r="A18" s="3" t="inlineStr">
        <is>
          <t>Weekly gain</t>
        </is>
      </c>
      <c r="B18" s="18">
        <f>J13-G13</f>
        <v/>
      </c>
      <c r="C18" s="17" t="inlineStr">
        <is>
          <t>extra weekly revenue at the proposed split, no extra spend</t>
        </is>
      </c>
      <c r="D18" s="5" t="n"/>
      <c r="E18" s="5" t="n"/>
      <c r="F18" s="6" t="n"/>
    </row>
  </sheetData>
  <mergeCells count="4">
    <mergeCell ref="A2:K2"/>
    <mergeCell ref="C18:F18"/>
    <mergeCell ref="A1:K1"/>
    <mergeCell ref="C17:G1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2026-07-23T14:05:49Z</dcterms:created>
  <dcterms:modified xmlns:dcterms="http://purl.org/dc/terms/" xmlns:xsi="http://www.w3.org/2001/XMLSchema-instance" xsi:type="dcterms:W3CDTF">2026-07-23T14:05:49Z</dcterms:modified>
</cp:coreProperties>
</file>