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wo rows" sheetId="1" state="visible" r:id="rId1"/>
    <sheet name="Your table" sheetId="2" state="visible" r:id="rId2"/>
    <sheet name="Cost per something" sheetId="3" state="visible" r:id="rId3"/>
    <sheet name="What the simulation fou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00000"/>
    <numFmt numFmtId="165" formatCode="0.0000%"/>
    <numFmt numFmtId="166" formatCode="0.0000"/>
    <numFmt numFmtId="167" formatCode="0.0%"/>
    <numFmt numFmtId="168" formatCode="0.000%"/>
    <numFmt numFmtId="169" formatCode="0.000"/>
    <numFmt numFmtId="170" formatCode="0.0"/>
  </numFmts>
  <fonts count="8">
    <font>
      <name val="Calibri"/>
      <family val="2"/>
      <color theme="1"/>
      <sz val="11"/>
      <scheme val="minor"/>
    </font>
    <font>
      <name val="Calibri"/>
      <b val="1"/>
      <color rgb="FF1F2124"/>
      <sz val="14"/>
    </font>
    <font>
      <name val="Calibri"/>
      <i val="1"/>
      <color rgb="FF565C66"/>
      <sz val="9"/>
    </font>
    <font>
      <name val="Calibri"/>
      <b val="1"/>
      <color rgb="FF0F6E56"/>
      <sz val="11"/>
    </font>
    <font>
      <name val="Calibri"/>
      <b val="1"/>
      <color rgb="FF1F2124"/>
      <sz val="10"/>
    </font>
    <font>
      <name val="Calibri"/>
      <color rgb="FF1F2124"/>
      <sz val="10"/>
    </font>
    <font>
      <name val="Calibri"/>
      <b val="1"/>
      <color rgb="FFB06A2C"/>
      <sz val="12"/>
    </font>
    <font>
      <b val="1"/>
      <color rgb="FFB06A2C"/>
      <sz val="10"/>
    </font>
  </fonts>
  <fills count="4">
    <fill>
      <patternFill/>
    </fill>
    <fill>
      <patternFill patternType="gray125"/>
    </fill>
    <fill>
      <patternFill patternType="solid">
        <fgColor rgb="FFFFF6E0"/>
      </patternFill>
    </fill>
    <fill>
      <patternFill patternType="solid">
        <fgColor rgb="FFF3F0E8"/>
      </patternFill>
    </fill>
  </fills>
  <borders count="2">
    <border>
      <left/>
      <right/>
      <top/>
      <bottom/>
      <diagonal/>
    </border>
    <border>
      <left style="thin">
        <color rgb="FFE6E2DA"/>
      </left>
      <right style="thin">
        <color rgb="FFE6E2DA"/>
      </right>
      <top style="thin">
        <color rgb="FFE6E2DA"/>
      </top>
      <bottom style="thin">
        <color rgb="FFE6E2DA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general" vertical="center" wrapText="1"/>
    </xf>
    <xf numFmtId="0" fontId="4" fillId="0" borderId="0" pivotButton="0" quotePrefix="0" xfId="0"/>
    <xf numFmtId="10" fontId="4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  <xf numFmtId="166" fontId="5" fillId="0" borderId="0" applyAlignment="1" pivotButton="0" quotePrefix="0" xfId="0">
      <alignment horizontal="center" vertical="center"/>
    </xf>
    <xf numFmtId="167" fontId="6" fillId="0" borderId="0" applyAlignment="1" pivotButton="0" quotePrefix="0" xfId="0">
      <alignment horizontal="center" vertical="center"/>
    </xf>
    <xf numFmtId="10" fontId="5" fillId="0" borderId="0" applyAlignment="1" pivotButton="0" quotePrefix="0" xfId="0">
      <alignment horizontal="center" vertical="center"/>
    </xf>
    <xf numFmtId="10" fontId="5" fillId="2" borderId="1" applyAlignment="1" pivotButton="0" quotePrefix="0" xfId="0">
      <alignment horizontal="center" vertical="center"/>
    </xf>
    <xf numFmtId="168" fontId="5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4" fillId="3" borderId="1" applyAlignment="1" pivotButton="0" quotePrefix="0" xfId="0">
      <alignment horizontal="center" vertical="bottom" wrapText="1"/>
    </xf>
    <xf numFmtId="0" fontId="5" fillId="2" borderId="1" pivotButton="0" quotePrefix="0" xfId="0"/>
    <xf numFmtId="3" fontId="5" fillId="0" borderId="0" applyAlignment="1" pivotButton="0" quotePrefix="0" xfId="0">
      <alignment horizontal="center" vertical="center"/>
    </xf>
    <xf numFmtId="169" fontId="5" fillId="0" borderId="0" applyAlignment="1" pivotButton="0" quotePrefix="0" xfId="0">
      <alignment horizontal="center" vertical="center"/>
    </xf>
    <xf numFmtId="1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164" fontId="5" fillId="0" borderId="0" pivotButton="0" quotePrefix="0" xfId="0"/>
    <xf numFmtId="9" fontId="5" fillId="2" borderId="1" applyAlignment="1" pivotButton="0" quotePrefix="0" xfId="0">
      <alignment horizontal="center" vertical="center"/>
    </xf>
    <xf numFmtId="2" fontId="4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170" fontId="5" fillId="0" borderId="0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3" customWidth="1" min="4" max="4"/>
    <col width="34" customWidth="1" min="5" max="5"/>
    <col width="16" customWidth="1" min="6" max="6"/>
  </cols>
  <sheetData>
    <row r="1">
      <c r="A1" s="1" t="inlineStr">
        <is>
          <t>Is this difference real?</t>
        </is>
      </c>
    </row>
    <row r="2">
      <c r="A2" s="2" t="inlineStr">
        <is>
          <t>Two creatives in the same campaign. Change the four counts and everything below recalculates.</t>
        </is>
      </c>
    </row>
    <row r="4">
      <c r="A4" s="3" t="inlineStr">
        <is>
          <t>The counts you have</t>
        </is>
      </c>
      <c r="B4" s="4" t="inlineStr">
        <is>
          <t>Row A</t>
        </is>
      </c>
      <c r="C4" s="4" t="inlineStr">
        <is>
          <t>Row B</t>
        </is>
      </c>
      <c r="E4" s="3" t="inlineStr">
        <is>
          <t>What this sheet is doing</t>
        </is>
      </c>
    </row>
    <row r="5">
      <c r="A5" s="5" t="inlineStr">
        <is>
          <t>conversions</t>
        </is>
      </c>
      <c r="B5" s="6" t="n">
        <v>15</v>
      </c>
      <c r="C5" s="6" t="n">
        <v>9</v>
      </c>
    </row>
    <row r="6">
      <c r="A6" s="5" t="inlineStr">
        <is>
          <t>clicks</t>
        </is>
      </c>
      <c r="B6" s="6" t="n">
        <v>620</v>
      </c>
      <c r="C6" s="6" t="n">
        <v>580</v>
      </c>
      <c r="E6" s="7" t="inlineStr">
        <is>
          <t>The test takes the COUNTS, never the two percentages. A rate has already thrown away the sample size, which is the only thing the test needs from you.</t>
        </is>
      </c>
    </row>
    <row r="7">
      <c r="A7" s="8" t="inlineStr">
        <is>
          <t>rate</t>
        </is>
      </c>
      <c r="B7" s="9">
        <f>B5/B6</f>
        <v/>
      </c>
      <c r="C7" s="9">
        <f>C5/C6</f>
        <v/>
      </c>
    </row>
    <row r="8">
      <c r="A8" s="5" t="inlineStr">
        <is>
          <t>the gap, in percentage points</t>
        </is>
      </c>
      <c r="B8" s="10">
        <f>(B7-C7)*100</f>
        <v/>
      </c>
    </row>
    <row r="10">
      <c r="A10" s="3" t="inlineStr">
        <is>
          <t>The test</t>
        </is>
      </c>
      <c r="E10" s="7" t="inlineStr">
        <is>
          <t>The standard error is pooled - both rows added together as if they were one - because the hypothesis under test is that they ARE one.</t>
        </is>
      </c>
    </row>
    <row r="11">
      <c r="A11" s="5" t="inlineStr">
        <is>
          <t>the 95% multiplier</t>
        </is>
      </c>
      <c r="B11" s="11" t="n">
        <v>1.959963984540054</v>
      </c>
    </row>
    <row r="12">
      <c r="A12" s="5" t="inlineStr">
        <is>
          <t>pooled rate, both rows as one</t>
        </is>
      </c>
      <c r="B12" s="12">
        <f>(B5+C5)/(B6+C6)</f>
        <v/>
      </c>
    </row>
    <row r="13">
      <c r="A13" s="5" t="inlineStr">
        <is>
          <t>z, the gap in units of its own noise</t>
        </is>
      </c>
      <c r="B13" s="13">
        <f>(B5/B6-C5/C6)/SQRT(((B5+C5)/(B6+C6))*(1-((B5+C5)/(B6+C6)))*(1/B6+1/C6))</f>
        <v/>
      </c>
    </row>
    <row r="14">
      <c r="A14" s="8" t="inlineStr">
        <is>
          <t>how often a gap this big turns up when nothing differs</t>
        </is>
      </c>
      <c r="B14" s="14">
        <f>2*(1-NORM.S.DIST(ABS(B13),TRUE))</f>
        <v/>
      </c>
      <c r="E14" s="7" t="inlineStr">
        <is>
          <t>The range is the score interval, not the textbook one. At small counts the textbook form is unreliable, and with no conversions at all it reports a rate of zero with no width: certainty from no evidence.</t>
        </is>
      </c>
    </row>
    <row r="15"/>
    <row r="16">
      <c r="A16" s="3" t="inlineStr">
        <is>
          <t>The honest range for each row</t>
        </is>
      </c>
      <c r="B16" s="4" t="inlineStr">
        <is>
          <t>low</t>
        </is>
      </c>
      <c r="C16" s="4" t="inlineStr">
        <is>
          <t>high</t>
        </is>
      </c>
    </row>
    <row r="17">
      <c r="A17" s="5" t="inlineStr">
        <is>
          <t>Row A's true rate lies between</t>
        </is>
      </c>
      <c r="B17" s="15">
        <f>MAX((((B5/B6)+$B$11^2/(2*B6))/(1+$B$11^2/B6))-(($B$11*SQRT((B5/B6)*(1-(B5/B6))/B6+$B$11^2/(4*B6^2)))/(1+$B$11^2/B6)),0)</f>
        <v/>
      </c>
      <c r="C17" s="15">
        <f>MIN((((B5/B6)+$B$11^2/(2*B6))/(1+$B$11^2/B6))+(($B$11*SQRT((B5/B6)*(1-(B5/B6))/B6+$B$11^2/(4*B6^2)))/(1+$B$11^2/B6)),1)</f>
        <v/>
      </c>
    </row>
    <row r="18">
      <c r="A18" s="5" t="inlineStr">
        <is>
          <t>Row B's true rate lies between</t>
        </is>
      </c>
      <c r="B18" s="15">
        <f>MAX((((C5/C6)+$B$11^2/(2*C6))/(1+$B$11^2/C6))-(($B$11*SQRT((C5/C6)*(1-(C5/C6))/C6+$B$11^2/(4*C6^2)))/(1+$B$11^2/C6)),0)</f>
        <v/>
      </c>
      <c r="C18" s="15">
        <f>MIN((((C5/C6)+$B$11^2/(2*C6))/(1+$B$11^2/C6))+(($B$11*SQRT((C5/C6)*(1-(C5/C6))/C6+$B$11^2/(4*C6^2)))/(1+$B$11^2/C6)),1)</f>
        <v/>
      </c>
      <c r="E18" s="7" t="inlineStr">
        <is>
          <t>Move the rows-you-scanned cell from 1 to 40 and watch the verdict change without a single count moving. That is the whole point of the post.</t>
        </is>
      </c>
    </row>
    <row r="19">
      <c r="A19" s="8" t="inlineStr">
        <is>
          <t>do those ranges overlap?</t>
        </is>
      </c>
      <c r="B19" s="8">
        <f>IF(MIN(C17,C18)&gt;MAX(B17,B18),"yes - which on its own does NOT settle it; read the test above","no")</f>
        <v/>
      </c>
    </row>
    <row r="20"/>
    <row r="21">
      <c r="A21" s="3" t="inlineStr">
        <is>
          <t>The verdict</t>
        </is>
      </c>
    </row>
    <row r="22">
      <c r="A22" s="5" t="inlineStr">
        <is>
          <t>rows you scanned before this one caught your eye</t>
        </is>
      </c>
      <c r="B22" s="6" t="n">
        <v>1</v>
      </c>
      <c r="E22" s="7" t="inlineStr">
        <is>
          <t>Nothing here is simplified. Unusually for this series, a sheet can carry this method exactly.</t>
        </is>
      </c>
    </row>
    <row r="23">
      <c r="A23" s="5" t="inlineStr">
        <is>
          <t>the share of your flags you accept being wrong</t>
        </is>
      </c>
      <c r="B23" s="16" t="n">
        <v>0.05</v>
      </c>
    </row>
    <row r="24">
      <c r="A24" s="5" t="inlineStr">
        <is>
          <t>the bar the standout row of that many must clear</t>
        </is>
      </c>
      <c r="B24" s="17">
        <f>$B$23/MAX($B$22,1)</f>
        <v/>
      </c>
    </row>
    <row r="25">
      <c r="A25" s="8" t="inlineStr">
        <is>
          <t>so</t>
        </is>
      </c>
      <c r="B25" s="18">
        <f>IF(B14&lt;B24,"A REAL DIFFERENCE",IF(B14&lt;B23,"REAL ON ITS OWN - AND GONE ONCE YOU ADMIT YOU WERE SCANNING","NOISE"))</f>
        <v/>
      </c>
    </row>
  </sheetData>
  <mergeCells count="5">
    <mergeCell ref="E10:F12"/>
    <mergeCell ref="E14:F16"/>
    <mergeCell ref="E18:F20"/>
    <mergeCell ref="E6:F8"/>
    <mergeCell ref="E22:F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3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0" customWidth="1" min="4" max="4"/>
    <col width="18" customWidth="1" min="5" max="5"/>
    <col width="20" customWidth="1" min="6" max="6"/>
    <col width="10" customWidth="1" min="7" max="7"/>
    <col width="12" customWidth="1" min="8" max="8"/>
    <col width="8" customWidth="1" min="9" max="9"/>
    <col width="11" customWidth="1" min="10" max="10"/>
    <col width="12" customWidth="1" min="11" max="11"/>
    <col width="11" customWidth="1" min="12" max="12"/>
    <col width="11" customWidth="1" min="13" max="13"/>
    <col width="17" customWidth="1" min="14" max="14"/>
    <col width="15" customWidth="1" min="15" max="15"/>
    <col width="16" customWidth="1" min="16" max="16"/>
    <col width="24" customWidth="1" min="18" max="18"/>
    <col width="26" customWidth="1" min="19" max="19"/>
    <col width="13" customWidth="1" min="20" max="20"/>
    <col width="13" customWidth="1" min="21" max="21"/>
    <col width="12" customWidth="1" min="27" max="27"/>
  </cols>
  <sheetData>
    <row r="1">
      <c r="A1" s="1" t="inlineStr">
        <is>
          <t>Your breakdown table</t>
        </is>
      </c>
      <c r="S1" s="3" t="inlineStr">
        <is>
          <t>settings and totals</t>
        </is>
      </c>
    </row>
    <row r="2">
      <c r="A2" s="2" t="inlineStr">
        <is>
          <t>Paste your own rows over the yellow columns. Every row is tested against the REST of the table pooled - which is what you are doing when you scan a breakdown and ask whether one row stands out.</t>
        </is>
      </c>
    </row>
    <row r="3">
      <c r="A3" s="19" t="inlineStr">
        <is>
          <t>FIRST clear the forty example rows (select A5:C44 and press Delete), then paste: name, clicks, conversions as plain numbers, one row per segment, no Total rows.</t>
        </is>
      </c>
      <c r="AA3" s="2" t="inlineStr">
        <is>
          <t>helper: what the step-up runs over</t>
        </is>
      </c>
    </row>
    <row r="4">
      <c r="A4" s="20" t="inlineStr">
        <is>
          <t>segment</t>
        </is>
      </c>
      <c r="B4" s="20" t="inlineStr">
        <is>
          <t>clicks</t>
        </is>
      </c>
      <c r="C4" s="20" t="inlineStr">
        <is>
          <t>conversions</t>
        </is>
      </c>
      <c r="D4" s="20" t="inlineStr">
        <is>
          <t>rate</t>
        </is>
      </c>
      <c r="E4" s="20" t="inlineStr">
        <is>
          <t>rest of table: clicks</t>
        </is>
      </c>
      <c r="F4" s="20" t="inlineStr">
        <is>
          <t>rest of table: conversions</t>
        </is>
      </c>
      <c r="G4" s="20" t="inlineStr">
        <is>
          <t>z</t>
        </is>
      </c>
      <c r="H4" s="20" t="inlineStr">
        <is>
          <t>p</t>
        </is>
      </c>
      <c r="I4" s="20" t="inlineStr">
        <is>
          <t>rank</t>
        </is>
      </c>
      <c r="J4" s="20" t="inlineStr">
        <is>
          <t>its bar</t>
        </is>
      </c>
      <c r="K4" s="20" t="inlineStr">
        <is>
          <t>adjusted p</t>
        </is>
      </c>
      <c r="L4" s="20" t="inlineStr">
        <is>
          <t>range low</t>
        </is>
      </c>
      <c r="M4" s="20" t="inlineStr">
        <is>
          <t>range high</t>
        </is>
      </c>
      <c r="N4" s="20" t="inlineStr">
        <is>
          <t>the reflex says</t>
        </is>
      </c>
      <c r="O4" s="20" t="inlineStr">
        <is>
          <t>one test says</t>
        </is>
      </c>
      <c r="P4" s="20" t="inlineStr">
        <is>
          <t>corrected says</t>
        </is>
      </c>
      <c r="S4" s="8" t="inlineStr">
        <is>
          <t>rows in your table (m)</t>
        </is>
      </c>
      <c r="AA4" s="2" t="inlineStr">
        <is>
          <t>p x m / rank</t>
        </is>
      </c>
    </row>
    <row r="5">
      <c r="A5" s="21" t="inlineStr">
        <is>
          <t>segment 1</t>
        </is>
      </c>
      <c r="B5" s="6" t="n">
        <v>197</v>
      </c>
      <c r="C5" s="6" t="n">
        <v>2</v>
      </c>
      <c r="D5" s="15">
        <f>IF(OR($B5="",NOT(ISNUMBER($B5)),NOT(ISNUMBER($C5)),$B5&lt;=0,$C5&gt;$B5),"",C5/B5)</f>
        <v/>
      </c>
      <c r="E5" s="22">
        <f>IF(OR($B5="",NOT(ISNUMBER($B5)),NOT(ISNUMBER($C5)),$B5&lt;=0,$C5&gt;$B5),"",SUMIFS($B$5:$B$304,$AB$5:$AB$304,1)-B5)</f>
        <v/>
      </c>
      <c r="F5" s="22">
        <f>IF(OR($B5="",NOT(ISNUMBER($B5)),NOT(ISNUMBER($C5)),$B5&lt;=0,$C5&gt;$B5),"",SUMIFS($C$5:$C$304,$AB$5:$AB$304,1)-C5)</f>
        <v/>
      </c>
      <c r="G5" s="23">
        <f>IF(OR($B5="",NOT(ISNUMBER($B5)),NOT(ISNUMBER($C5)),$B5&lt;=0,$C5&gt;$B5),"",(C5/B5-F5/E5)/SQRT(((C5+F5)/(B5+E5))*(1-((C5+F5)/(B5+E5)))*(1/B5+1/E5)))</f>
        <v/>
      </c>
      <c r="H5" s="13">
        <f>IF(OR($B5="",NOT(ISNUMBER($B5)),NOT(ISNUMBER($C5)),$B5&lt;=0,$C5&gt;$B5),"",2*(1-NORM.S.DIST(ABS(G5),TRUE)))</f>
        <v/>
      </c>
      <c r="I5" s="24">
        <f>IF(OR($B5="",NOT(ISNUMBER($B5)),NOT(ISNUMBER($C5)),$B5&lt;=0,$C5&gt;$B5),"",COUNTIF($H$5:$H$304,"&lt;"&amp;H5)+1)</f>
        <v/>
      </c>
      <c r="J5" s="13">
        <f>IF(OR($B5="",NOT(ISNUMBER($B5)),NOT(ISNUMBER($C5)),$B5&lt;=0,$C5&gt;$B5),"",I5/$S$5*$S$6)</f>
        <v/>
      </c>
      <c r="K5" s="13">
        <f>IF(OR($B5="",NOT(ISNUMBER($B5)),NOT(ISNUMBER($C5)),$B5&lt;=0,$C5&gt;$B5),"",MIN(1,MINIFS($AA$5:$AA$304,$I$5:$I$304,"&gt;="&amp;I5)))</f>
        <v/>
      </c>
      <c r="L5" s="15">
        <f>IF(OR($B5="",NOT(ISNUMBER($B5)),NOT(ISNUMBER($C5)),$B5&lt;=0,$C5&gt;$B5),"",MAX((((C5/B5)+$S$7^2/(2*B5))/(1+$S$7^2/B5))-(($S$7*SQRT((C5/B5)*(1-(C5/B5))/B5+$S$7^2/(4*B5^2)))/(1+$S$7^2/B5)),0))</f>
        <v/>
      </c>
      <c r="M5" s="15">
        <f>IF(OR($B5="",NOT(ISNUMBER($B5)),NOT(ISNUMBER($C5)),$B5&lt;=0,$C5&gt;$B5),"",MIN((((C5/B5)+$S$7^2/(2*B5))/(1+$S$7^2/B5))+(($S$7*SQRT((C5/B5)*(1-(C5/B5))/B5+$S$7^2/(4*B5^2)))/(1+$S$7^2/B5)),1))</f>
        <v/>
      </c>
      <c r="N5" s="25">
        <f>IF(OR($B5="",NOT(ISNUMBER($B5)),NOT(ISNUMBER($C5)),$B5&lt;=0,$C5&gt;$B5),"",IF(ABS(D5-F5/E5)/(F5/E5)&gt;=$S$8,"stands out","-"))</f>
        <v/>
      </c>
      <c r="O5" s="25">
        <f>IF(OR($B5="",NOT(ISNUMBER($B5)),NOT(ISNUMBER($C5)),$B5&lt;=0,$C5&gt;$B5),"",IF(H5&lt;$S$9,"significant","-"))</f>
        <v/>
      </c>
      <c r="P5" s="4">
        <f>IF(AND(ISNUMBER($C5),ISNUMBER($B5),$C5&gt;$B5),"more conversions than clicks - export one conversion per click",IF(OR($B5="",NOT(ISNUMBER($B5)),NOT(ISNUMBER($C5)),$B5&lt;=0,$C5&gt;$B5),"",IF(K5&lt;$S$6,"survives","-")))</f>
        <v/>
      </c>
      <c r="S5" s="4">
        <f>SUM($AB$5:$AB$304)</f>
        <v/>
      </c>
      <c r="AA5" s="26">
        <f>IF(OR($B5="",NOT(ISNUMBER($B5)),NOT(ISNUMBER($C5)),$B5&lt;=0,$C5&gt;$B5),"",H5*$S$5/I5)</f>
        <v/>
      </c>
      <c r="AB5" s="5">
        <f>IF(OR($B5="",NOT(ISNUMBER($B5)),NOT(ISNUMBER($C5)),$B5&lt;=0,$C5&gt;$B5),0,1)</f>
        <v/>
      </c>
    </row>
    <row r="6">
      <c r="A6" s="21" t="inlineStr">
        <is>
          <t>segment 2</t>
        </is>
      </c>
      <c r="B6" s="6" t="n">
        <v>267</v>
      </c>
      <c r="C6" s="6" t="n">
        <v>10</v>
      </c>
      <c r="D6" s="15">
        <f>IF(OR($B6="",NOT(ISNUMBER($B6)),NOT(ISNUMBER($C6)),$B6&lt;=0,$C6&gt;$B6),"",C6/B6)</f>
        <v/>
      </c>
      <c r="E6" s="22">
        <f>IF(OR($B6="",NOT(ISNUMBER($B6)),NOT(ISNUMBER($C6)),$B6&lt;=0,$C6&gt;$B6),"",SUMIFS($B$5:$B$304,$AB$5:$AB$304,1)-B6)</f>
        <v/>
      </c>
      <c r="F6" s="22">
        <f>IF(OR($B6="",NOT(ISNUMBER($B6)),NOT(ISNUMBER($C6)),$B6&lt;=0,$C6&gt;$B6),"",SUMIFS($C$5:$C$304,$AB$5:$AB$304,1)-C6)</f>
        <v/>
      </c>
      <c r="G6" s="23">
        <f>IF(OR($B6="",NOT(ISNUMBER($B6)),NOT(ISNUMBER($C6)),$B6&lt;=0,$C6&gt;$B6),"",(C6/B6-F6/E6)/SQRT(((C6+F6)/(B6+E6))*(1-((C6+F6)/(B6+E6)))*(1/B6+1/E6)))</f>
        <v/>
      </c>
      <c r="H6" s="13">
        <f>IF(OR($B6="",NOT(ISNUMBER($B6)),NOT(ISNUMBER($C6)),$B6&lt;=0,$C6&gt;$B6),"",2*(1-NORM.S.DIST(ABS(G6),TRUE)))</f>
        <v/>
      </c>
      <c r="I6" s="24">
        <f>IF(OR($B6="",NOT(ISNUMBER($B6)),NOT(ISNUMBER($C6)),$B6&lt;=0,$C6&gt;$B6),"",COUNTIF($H$5:$H$304,"&lt;"&amp;H6)+1)</f>
        <v/>
      </c>
      <c r="J6" s="13">
        <f>IF(OR($B6="",NOT(ISNUMBER($B6)),NOT(ISNUMBER($C6)),$B6&lt;=0,$C6&gt;$B6),"",I6/$S$5*$S$6)</f>
        <v/>
      </c>
      <c r="K6" s="13">
        <f>IF(OR($B6="",NOT(ISNUMBER($B6)),NOT(ISNUMBER($C6)),$B6&lt;=0,$C6&gt;$B6),"",MIN(1,MINIFS($AA$5:$AA$304,$I$5:$I$304,"&gt;="&amp;I6)))</f>
        <v/>
      </c>
      <c r="L6" s="15">
        <f>IF(OR($B6="",NOT(ISNUMBER($B6)),NOT(ISNUMBER($C6)),$B6&lt;=0,$C6&gt;$B6),"",MAX((((C6/B6)+$S$7^2/(2*B6))/(1+$S$7^2/B6))-(($S$7*SQRT((C6/B6)*(1-(C6/B6))/B6+$S$7^2/(4*B6^2)))/(1+$S$7^2/B6)),0))</f>
        <v/>
      </c>
      <c r="M6" s="15">
        <f>IF(OR($B6="",NOT(ISNUMBER($B6)),NOT(ISNUMBER($C6)),$B6&lt;=0,$C6&gt;$B6),"",MIN((((C6/B6)+$S$7^2/(2*B6))/(1+$S$7^2/B6))+(($S$7*SQRT((C6/B6)*(1-(C6/B6))/B6+$S$7^2/(4*B6^2)))/(1+$S$7^2/B6)),1))</f>
        <v/>
      </c>
      <c r="N6" s="25">
        <f>IF(OR($B6="",NOT(ISNUMBER($B6)),NOT(ISNUMBER($C6)),$B6&lt;=0,$C6&gt;$B6),"",IF(ABS(D6-F6/E6)/(F6/E6)&gt;=$S$8,"stands out","-"))</f>
        <v/>
      </c>
      <c r="O6" s="25">
        <f>IF(OR($B6="",NOT(ISNUMBER($B6)),NOT(ISNUMBER($C6)),$B6&lt;=0,$C6&gt;$B6),"",IF(H6&lt;$S$9,"significant","-"))</f>
        <v/>
      </c>
      <c r="P6" s="4">
        <f>IF(AND(ISNUMBER($C6),ISNUMBER($B6),$C6&gt;$B6),"more conversions than clicks - export one conversion per click",IF(OR($B6="",NOT(ISNUMBER($B6)),NOT(ISNUMBER($C6)),$B6&lt;=0,$C6&gt;$B6),"",IF(K6&lt;$S$6,"survives","-")))</f>
        <v/>
      </c>
      <c r="R6" s="5" t="inlineStr">
        <is>
          <t>false-discovery rate (q)</t>
        </is>
      </c>
      <c r="S6" s="16" t="n">
        <v>0.05</v>
      </c>
      <c r="AA6" s="26">
        <f>IF(OR($B6="",NOT(ISNUMBER($B6)),NOT(ISNUMBER($C6)),$B6&lt;=0,$C6&gt;$B6),"",H6*$S$5/I6)</f>
        <v/>
      </c>
      <c r="AB6" s="5">
        <f>IF(OR($B6="",NOT(ISNUMBER($B6)),NOT(ISNUMBER($C6)),$B6&lt;=0,$C6&gt;$B6),0,1)</f>
        <v/>
      </c>
    </row>
    <row r="7">
      <c r="A7" s="21" t="inlineStr">
        <is>
          <t>segment 3</t>
        </is>
      </c>
      <c r="B7" s="6" t="n">
        <v>305</v>
      </c>
      <c r="C7" s="6" t="n">
        <v>9</v>
      </c>
      <c r="D7" s="15">
        <f>IF(OR($B7="",NOT(ISNUMBER($B7)),NOT(ISNUMBER($C7)),$B7&lt;=0,$C7&gt;$B7),"",C7/B7)</f>
        <v/>
      </c>
      <c r="E7" s="22">
        <f>IF(OR($B7="",NOT(ISNUMBER($B7)),NOT(ISNUMBER($C7)),$B7&lt;=0,$C7&gt;$B7),"",SUMIFS($B$5:$B$304,$AB$5:$AB$304,1)-B7)</f>
        <v/>
      </c>
      <c r="F7" s="22">
        <f>IF(OR($B7="",NOT(ISNUMBER($B7)),NOT(ISNUMBER($C7)),$B7&lt;=0,$C7&gt;$B7),"",SUMIFS($C$5:$C$304,$AB$5:$AB$304,1)-C7)</f>
        <v/>
      </c>
      <c r="G7" s="23">
        <f>IF(OR($B7="",NOT(ISNUMBER($B7)),NOT(ISNUMBER($C7)),$B7&lt;=0,$C7&gt;$B7),"",(C7/B7-F7/E7)/SQRT(((C7+F7)/(B7+E7))*(1-((C7+F7)/(B7+E7)))*(1/B7+1/E7)))</f>
        <v/>
      </c>
      <c r="H7" s="13">
        <f>IF(OR($B7="",NOT(ISNUMBER($B7)),NOT(ISNUMBER($C7)),$B7&lt;=0,$C7&gt;$B7),"",2*(1-NORM.S.DIST(ABS(G7),TRUE)))</f>
        <v/>
      </c>
      <c r="I7" s="24">
        <f>IF(OR($B7="",NOT(ISNUMBER($B7)),NOT(ISNUMBER($C7)),$B7&lt;=0,$C7&gt;$B7),"",COUNTIF($H$5:$H$304,"&lt;"&amp;H7)+1)</f>
        <v/>
      </c>
      <c r="J7" s="13">
        <f>IF(OR($B7="",NOT(ISNUMBER($B7)),NOT(ISNUMBER($C7)),$B7&lt;=0,$C7&gt;$B7),"",I7/$S$5*$S$6)</f>
        <v/>
      </c>
      <c r="K7" s="13">
        <f>IF(OR($B7="",NOT(ISNUMBER($B7)),NOT(ISNUMBER($C7)),$B7&lt;=0,$C7&gt;$B7),"",MIN(1,MINIFS($AA$5:$AA$304,$I$5:$I$304,"&gt;="&amp;I7)))</f>
        <v/>
      </c>
      <c r="L7" s="15">
        <f>IF(OR($B7="",NOT(ISNUMBER($B7)),NOT(ISNUMBER($C7)),$B7&lt;=0,$C7&gt;$B7),"",MAX((((C7/B7)+$S$7^2/(2*B7))/(1+$S$7^2/B7))-(($S$7*SQRT((C7/B7)*(1-(C7/B7))/B7+$S$7^2/(4*B7^2)))/(1+$S$7^2/B7)),0))</f>
        <v/>
      </c>
      <c r="M7" s="15">
        <f>IF(OR($B7="",NOT(ISNUMBER($B7)),NOT(ISNUMBER($C7)),$B7&lt;=0,$C7&gt;$B7),"",MIN((((C7/B7)+$S$7^2/(2*B7))/(1+$S$7^2/B7))+(($S$7*SQRT((C7/B7)*(1-(C7/B7))/B7+$S$7^2/(4*B7^2)))/(1+$S$7^2/B7)),1))</f>
        <v/>
      </c>
      <c r="N7" s="25">
        <f>IF(OR($B7="",NOT(ISNUMBER($B7)),NOT(ISNUMBER($C7)),$B7&lt;=0,$C7&gt;$B7),"",IF(ABS(D7-F7/E7)/(F7/E7)&gt;=$S$8,"stands out","-"))</f>
        <v/>
      </c>
      <c r="O7" s="25">
        <f>IF(OR($B7="",NOT(ISNUMBER($B7)),NOT(ISNUMBER($C7)),$B7&lt;=0,$C7&gt;$B7),"",IF(H7&lt;$S$9,"significant","-"))</f>
        <v/>
      </c>
      <c r="P7" s="4">
        <f>IF(AND(ISNUMBER($C7),ISNUMBER($B7),$C7&gt;$B7),"more conversions than clicks - export one conversion per click",IF(OR($B7="",NOT(ISNUMBER($B7)),NOT(ISNUMBER($C7)),$B7&lt;=0,$C7&gt;$B7),"",IF(K7&lt;$S$6,"survives","-")))</f>
        <v/>
      </c>
      <c r="R7" s="5" t="inlineStr">
        <is>
          <t>the 95% multiplier</t>
        </is>
      </c>
      <c r="S7" s="11" t="n">
        <v>1.959963984540054</v>
      </c>
      <c r="AA7" s="26">
        <f>IF(OR($B7="",NOT(ISNUMBER($B7)),NOT(ISNUMBER($C7)),$B7&lt;=0,$C7&gt;$B7),"",H7*$S$5/I7)</f>
        <v/>
      </c>
      <c r="AB7" s="5">
        <f>IF(OR($B7="",NOT(ISNUMBER($B7)),NOT(ISNUMBER($C7)),$B7&lt;=0,$C7&gt;$B7),0,1)</f>
        <v/>
      </c>
    </row>
    <row r="8">
      <c r="A8" s="21" t="inlineStr">
        <is>
          <t>segment 4</t>
        </is>
      </c>
      <c r="B8" s="6" t="n">
        <v>309</v>
      </c>
      <c r="C8" s="6" t="n">
        <v>7</v>
      </c>
      <c r="D8" s="15">
        <f>IF(OR($B8="",NOT(ISNUMBER($B8)),NOT(ISNUMBER($C8)),$B8&lt;=0,$C8&gt;$B8),"",C8/B8)</f>
        <v/>
      </c>
      <c r="E8" s="22">
        <f>IF(OR($B8="",NOT(ISNUMBER($B8)),NOT(ISNUMBER($C8)),$B8&lt;=0,$C8&gt;$B8),"",SUMIFS($B$5:$B$304,$AB$5:$AB$304,1)-B8)</f>
        <v/>
      </c>
      <c r="F8" s="22">
        <f>IF(OR($B8="",NOT(ISNUMBER($B8)),NOT(ISNUMBER($C8)),$B8&lt;=0,$C8&gt;$B8),"",SUMIFS($C$5:$C$304,$AB$5:$AB$304,1)-C8)</f>
        <v/>
      </c>
      <c r="G8" s="23">
        <f>IF(OR($B8="",NOT(ISNUMBER($B8)),NOT(ISNUMBER($C8)),$B8&lt;=0,$C8&gt;$B8),"",(C8/B8-F8/E8)/SQRT(((C8+F8)/(B8+E8))*(1-((C8+F8)/(B8+E8)))*(1/B8+1/E8)))</f>
        <v/>
      </c>
      <c r="H8" s="13">
        <f>IF(OR($B8="",NOT(ISNUMBER($B8)),NOT(ISNUMBER($C8)),$B8&lt;=0,$C8&gt;$B8),"",2*(1-NORM.S.DIST(ABS(G8),TRUE)))</f>
        <v/>
      </c>
      <c r="I8" s="24">
        <f>IF(OR($B8="",NOT(ISNUMBER($B8)),NOT(ISNUMBER($C8)),$B8&lt;=0,$C8&gt;$B8),"",COUNTIF($H$5:$H$304,"&lt;"&amp;H8)+1)</f>
        <v/>
      </c>
      <c r="J8" s="13">
        <f>IF(OR($B8="",NOT(ISNUMBER($B8)),NOT(ISNUMBER($C8)),$B8&lt;=0,$C8&gt;$B8),"",I8/$S$5*$S$6)</f>
        <v/>
      </c>
      <c r="K8" s="13">
        <f>IF(OR($B8="",NOT(ISNUMBER($B8)),NOT(ISNUMBER($C8)),$B8&lt;=0,$C8&gt;$B8),"",MIN(1,MINIFS($AA$5:$AA$304,$I$5:$I$304,"&gt;="&amp;I8)))</f>
        <v/>
      </c>
      <c r="L8" s="15">
        <f>IF(OR($B8="",NOT(ISNUMBER($B8)),NOT(ISNUMBER($C8)),$B8&lt;=0,$C8&gt;$B8),"",MAX((((C8/B8)+$S$7^2/(2*B8))/(1+$S$7^2/B8))-(($S$7*SQRT((C8/B8)*(1-(C8/B8))/B8+$S$7^2/(4*B8^2)))/(1+$S$7^2/B8)),0))</f>
        <v/>
      </c>
      <c r="M8" s="15">
        <f>IF(OR($B8="",NOT(ISNUMBER($B8)),NOT(ISNUMBER($C8)),$B8&lt;=0,$C8&gt;$B8),"",MIN((((C8/B8)+$S$7^2/(2*B8))/(1+$S$7^2/B8))+(($S$7*SQRT((C8/B8)*(1-(C8/B8))/B8+$S$7^2/(4*B8^2)))/(1+$S$7^2/B8)),1))</f>
        <v/>
      </c>
      <c r="N8" s="25">
        <f>IF(OR($B8="",NOT(ISNUMBER($B8)),NOT(ISNUMBER($C8)),$B8&lt;=0,$C8&gt;$B8),"",IF(ABS(D8-F8/E8)/(F8/E8)&gt;=$S$8,"stands out","-"))</f>
        <v/>
      </c>
      <c r="O8" s="25">
        <f>IF(OR($B8="",NOT(ISNUMBER($B8)),NOT(ISNUMBER($C8)),$B8&lt;=0,$C8&gt;$B8),"",IF(H8&lt;$S$9,"significant","-"))</f>
        <v/>
      </c>
      <c r="P8" s="4">
        <f>IF(AND(ISNUMBER($C8),ISNUMBER($B8),$C8&gt;$B8),"more conversions than clicks - export one conversion per click",IF(OR($B8="",NOT(ISNUMBER($B8)),NOT(ISNUMBER($C8)),$B8&lt;=0,$C8&gt;$B8),"",IF(K8&lt;$S$6,"survives","-")))</f>
        <v/>
      </c>
      <c r="R8" s="5" t="inlineStr">
        <is>
          <t>the reflex's threshold</t>
        </is>
      </c>
      <c r="S8" s="27" t="n">
        <v>0.2</v>
      </c>
      <c r="AA8" s="26">
        <f>IF(OR($B8="",NOT(ISNUMBER($B8)),NOT(ISNUMBER($C8)),$B8&lt;=0,$C8&gt;$B8),"",H8*$S$5/I8)</f>
        <v/>
      </c>
      <c r="AB8" s="5">
        <f>IF(OR($B8="",NOT(ISNUMBER($B8)),NOT(ISNUMBER($C8)),$B8&lt;=0,$C8&gt;$B8),0,1)</f>
        <v/>
      </c>
    </row>
    <row r="9">
      <c r="A9" s="21" t="inlineStr">
        <is>
          <t>segment 5</t>
        </is>
      </c>
      <c r="B9" s="6" t="n">
        <v>343</v>
      </c>
      <c r="C9" s="6" t="n">
        <v>7</v>
      </c>
      <c r="D9" s="15">
        <f>IF(OR($B9="",NOT(ISNUMBER($B9)),NOT(ISNUMBER($C9)),$B9&lt;=0,$C9&gt;$B9),"",C9/B9)</f>
        <v/>
      </c>
      <c r="E9" s="22">
        <f>IF(OR($B9="",NOT(ISNUMBER($B9)),NOT(ISNUMBER($C9)),$B9&lt;=0,$C9&gt;$B9),"",SUMIFS($B$5:$B$304,$AB$5:$AB$304,1)-B9)</f>
        <v/>
      </c>
      <c r="F9" s="22">
        <f>IF(OR($B9="",NOT(ISNUMBER($B9)),NOT(ISNUMBER($C9)),$B9&lt;=0,$C9&gt;$B9),"",SUMIFS($C$5:$C$304,$AB$5:$AB$304,1)-C9)</f>
        <v/>
      </c>
      <c r="G9" s="23">
        <f>IF(OR($B9="",NOT(ISNUMBER($B9)),NOT(ISNUMBER($C9)),$B9&lt;=0,$C9&gt;$B9),"",(C9/B9-F9/E9)/SQRT(((C9+F9)/(B9+E9))*(1-((C9+F9)/(B9+E9)))*(1/B9+1/E9)))</f>
        <v/>
      </c>
      <c r="H9" s="13">
        <f>IF(OR($B9="",NOT(ISNUMBER($B9)),NOT(ISNUMBER($C9)),$B9&lt;=0,$C9&gt;$B9),"",2*(1-NORM.S.DIST(ABS(G9),TRUE)))</f>
        <v/>
      </c>
      <c r="I9" s="24">
        <f>IF(OR($B9="",NOT(ISNUMBER($B9)),NOT(ISNUMBER($C9)),$B9&lt;=0,$C9&gt;$B9),"",COUNTIF($H$5:$H$304,"&lt;"&amp;H9)+1)</f>
        <v/>
      </c>
      <c r="J9" s="13">
        <f>IF(OR($B9="",NOT(ISNUMBER($B9)),NOT(ISNUMBER($C9)),$B9&lt;=0,$C9&gt;$B9),"",I9/$S$5*$S$6)</f>
        <v/>
      </c>
      <c r="K9" s="13">
        <f>IF(OR($B9="",NOT(ISNUMBER($B9)),NOT(ISNUMBER($C9)),$B9&lt;=0,$C9&gt;$B9),"",MIN(1,MINIFS($AA$5:$AA$304,$I$5:$I$304,"&gt;="&amp;I9)))</f>
        <v/>
      </c>
      <c r="L9" s="15">
        <f>IF(OR($B9="",NOT(ISNUMBER($B9)),NOT(ISNUMBER($C9)),$B9&lt;=0,$C9&gt;$B9),"",MAX((((C9/B9)+$S$7^2/(2*B9))/(1+$S$7^2/B9))-(($S$7*SQRT((C9/B9)*(1-(C9/B9))/B9+$S$7^2/(4*B9^2)))/(1+$S$7^2/B9)),0))</f>
        <v/>
      </c>
      <c r="M9" s="15">
        <f>IF(OR($B9="",NOT(ISNUMBER($B9)),NOT(ISNUMBER($C9)),$B9&lt;=0,$C9&gt;$B9),"",MIN((((C9/B9)+$S$7^2/(2*B9))/(1+$S$7^2/B9))+(($S$7*SQRT((C9/B9)*(1-(C9/B9))/B9+$S$7^2/(4*B9^2)))/(1+$S$7^2/B9)),1))</f>
        <v/>
      </c>
      <c r="N9" s="25">
        <f>IF(OR($B9="",NOT(ISNUMBER($B9)),NOT(ISNUMBER($C9)),$B9&lt;=0,$C9&gt;$B9),"",IF(ABS(D9-F9/E9)/(F9/E9)&gt;=$S$8,"stands out","-"))</f>
        <v/>
      </c>
      <c r="O9" s="25">
        <f>IF(OR($B9="",NOT(ISNUMBER($B9)),NOT(ISNUMBER($C9)),$B9&lt;=0,$C9&gt;$B9),"",IF(H9&lt;$S$9,"significant","-"))</f>
        <v/>
      </c>
      <c r="P9" s="4">
        <f>IF(AND(ISNUMBER($C9),ISNUMBER($B9),$C9&gt;$B9),"more conversions than clicks - export one conversion per click",IF(OR($B9="",NOT(ISNUMBER($B9)),NOT(ISNUMBER($C9)),$B9&lt;=0,$C9&gt;$B9),"",IF(K9&lt;$S$6,"survives","-")))</f>
        <v/>
      </c>
      <c r="R9" s="5" t="inlineStr">
        <is>
          <t>one test's threshold</t>
        </is>
      </c>
      <c r="S9" s="16" t="n">
        <v>0.05</v>
      </c>
      <c r="AA9" s="26">
        <f>IF(OR($B9="",NOT(ISNUMBER($B9)),NOT(ISNUMBER($C9)),$B9&lt;=0,$C9&gt;$B9),"",H9*$S$5/I9)</f>
        <v/>
      </c>
      <c r="AB9" s="5">
        <f>IF(OR($B9="",NOT(ISNUMBER($B9)),NOT(ISNUMBER($C9)),$B9&lt;=0,$C9&gt;$B9),0,1)</f>
        <v/>
      </c>
    </row>
    <row r="10">
      <c r="A10" s="21" t="inlineStr">
        <is>
          <t>segment 6</t>
        </is>
      </c>
      <c r="B10" s="6" t="n">
        <v>399</v>
      </c>
      <c r="C10" s="6" t="n">
        <v>10</v>
      </c>
      <c r="D10" s="15">
        <f>IF(OR($B10="",NOT(ISNUMBER($B10)),NOT(ISNUMBER($C10)),$B10&lt;=0,$C10&gt;$B10),"",C10/B10)</f>
        <v/>
      </c>
      <c r="E10" s="22">
        <f>IF(OR($B10="",NOT(ISNUMBER($B10)),NOT(ISNUMBER($C10)),$B10&lt;=0,$C10&gt;$B10),"",SUMIFS($B$5:$B$304,$AB$5:$AB$304,1)-B10)</f>
        <v/>
      </c>
      <c r="F10" s="22">
        <f>IF(OR($B10="",NOT(ISNUMBER($B10)),NOT(ISNUMBER($C10)),$B10&lt;=0,$C10&gt;$B10),"",SUMIFS($C$5:$C$304,$AB$5:$AB$304,1)-C10)</f>
        <v/>
      </c>
      <c r="G10" s="23">
        <f>IF(OR($B10="",NOT(ISNUMBER($B10)),NOT(ISNUMBER($C10)),$B10&lt;=0,$C10&gt;$B10),"",(C10/B10-F10/E10)/SQRT(((C10+F10)/(B10+E10))*(1-((C10+F10)/(B10+E10)))*(1/B10+1/E10)))</f>
        <v/>
      </c>
      <c r="H10" s="13">
        <f>IF(OR($B10="",NOT(ISNUMBER($B10)),NOT(ISNUMBER($C10)),$B10&lt;=0,$C10&gt;$B10),"",2*(1-NORM.S.DIST(ABS(G10),TRUE)))</f>
        <v/>
      </c>
      <c r="I10" s="24">
        <f>IF(OR($B10="",NOT(ISNUMBER($B10)),NOT(ISNUMBER($C10)),$B10&lt;=0,$C10&gt;$B10),"",COUNTIF($H$5:$H$304,"&lt;"&amp;H10)+1)</f>
        <v/>
      </c>
      <c r="J10" s="13">
        <f>IF(OR($B10="",NOT(ISNUMBER($B10)),NOT(ISNUMBER($C10)),$B10&lt;=0,$C10&gt;$B10),"",I10/$S$5*$S$6)</f>
        <v/>
      </c>
      <c r="K10" s="13">
        <f>IF(OR($B10="",NOT(ISNUMBER($B10)),NOT(ISNUMBER($C10)),$B10&lt;=0,$C10&gt;$B10),"",MIN(1,MINIFS($AA$5:$AA$304,$I$5:$I$304,"&gt;="&amp;I10)))</f>
        <v/>
      </c>
      <c r="L10" s="15">
        <f>IF(OR($B10="",NOT(ISNUMBER($B10)),NOT(ISNUMBER($C10)),$B10&lt;=0,$C10&gt;$B10),"",MAX((((C10/B10)+$S$7^2/(2*B10))/(1+$S$7^2/B10))-(($S$7*SQRT((C10/B10)*(1-(C10/B10))/B10+$S$7^2/(4*B10^2)))/(1+$S$7^2/B10)),0))</f>
        <v/>
      </c>
      <c r="M10" s="15">
        <f>IF(OR($B10="",NOT(ISNUMBER($B10)),NOT(ISNUMBER($C10)),$B10&lt;=0,$C10&gt;$B10),"",MIN((((C10/B10)+$S$7^2/(2*B10))/(1+$S$7^2/B10))+(($S$7*SQRT((C10/B10)*(1-(C10/B10))/B10+$S$7^2/(4*B10^2)))/(1+$S$7^2/B10)),1))</f>
        <v/>
      </c>
      <c r="N10" s="25">
        <f>IF(OR($B10="",NOT(ISNUMBER($B10)),NOT(ISNUMBER($C10)),$B10&lt;=0,$C10&gt;$B10),"",IF(ABS(D10-F10/E10)/(F10/E10)&gt;=$S$8,"stands out","-"))</f>
        <v/>
      </c>
      <c r="O10" s="25">
        <f>IF(OR($B10="",NOT(ISNUMBER($B10)),NOT(ISNUMBER($C10)),$B10&lt;=0,$C10&gt;$B10),"",IF(H10&lt;$S$9,"significant","-"))</f>
        <v/>
      </c>
      <c r="P10" s="4">
        <f>IF(AND(ISNUMBER($C10),ISNUMBER($B10),$C10&gt;$B10),"more conversions than clicks - export one conversion per click",IF(OR($B10="",NOT(ISNUMBER($B10)),NOT(ISNUMBER($C10)),$B10&lt;=0,$C10&gt;$B10),"",IF(K10&lt;$S$6,"survives","-")))</f>
        <v/>
      </c>
      <c r="AA10" s="26">
        <f>IF(OR($B10="",NOT(ISNUMBER($B10)),NOT(ISNUMBER($C10)),$B10&lt;=0,$C10&gt;$B10),"",H10*$S$5/I10)</f>
        <v/>
      </c>
      <c r="AB10" s="5">
        <f>IF(OR($B10="",NOT(ISNUMBER($B10)),NOT(ISNUMBER($C10)),$B10&lt;=0,$C10&gt;$B10),0,1)</f>
        <v/>
      </c>
    </row>
    <row r="11">
      <c r="A11" s="21" t="inlineStr">
        <is>
          <t>segment 7</t>
        </is>
      </c>
      <c r="B11" s="6" t="n">
        <v>405</v>
      </c>
      <c r="C11" s="6" t="n">
        <v>6</v>
      </c>
      <c r="D11" s="15">
        <f>IF(OR($B11="",NOT(ISNUMBER($B11)),NOT(ISNUMBER($C11)),$B11&lt;=0,$C11&gt;$B11),"",C11/B11)</f>
        <v/>
      </c>
      <c r="E11" s="22">
        <f>IF(OR($B11="",NOT(ISNUMBER($B11)),NOT(ISNUMBER($C11)),$B11&lt;=0,$C11&gt;$B11),"",SUMIFS($B$5:$B$304,$AB$5:$AB$304,1)-B11)</f>
        <v/>
      </c>
      <c r="F11" s="22">
        <f>IF(OR($B11="",NOT(ISNUMBER($B11)),NOT(ISNUMBER($C11)),$B11&lt;=0,$C11&gt;$B11),"",SUMIFS($C$5:$C$304,$AB$5:$AB$304,1)-C11)</f>
        <v/>
      </c>
      <c r="G11" s="23">
        <f>IF(OR($B11="",NOT(ISNUMBER($B11)),NOT(ISNUMBER($C11)),$B11&lt;=0,$C11&gt;$B11),"",(C11/B11-F11/E11)/SQRT(((C11+F11)/(B11+E11))*(1-((C11+F11)/(B11+E11)))*(1/B11+1/E11)))</f>
        <v/>
      </c>
      <c r="H11" s="13">
        <f>IF(OR($B11="",NOT(ISNUMBER($B11)),NOT(ISNUMBER($C11)),$B11&lt;=0,$C11&gt;$B11),"",2*(1-NORM.S.DIST(ABS(G11),TRUE)))</f>
        <v/>
      </c>
      <c r="I11" s="24">
        <f>IF(OR($B11="",NOT(ISNUMBER($B11)),NOT(ISNUMBER($C11)),$B11&lt;=0,$C11&gt;$B11),"",COUNTIF($H$5:$H$304,"&lt;"&amp;H11)+1)</f>
        <v/>
      </c>
      <c r="J11" s="13">
        <f>IF(OR($B11="",NOT(ISNUMBER($B11)),NOT(ISNUMBER($C11)),$B11&lt;=0,$C11&gt;$B11),"",I11/$S$5*$S$6)</f>
        <v/>
      </c>
      <c r="K11" s="13">
        <f>IF(OR($B11="",NOT(ISNUMBER($B11)),NOT(ISNUMBER($C11)),$B11&lt;=0,$C11&gt;$B11),"",MIN(1,MINIFS($AA$5:$AA$304,$I$5:$I$304,"&gt;="&amp;I11)))</f>
        <v/>
      </c>
      <c r="L11" s="15">
        <f>IF(OR($B11="",NOT(ISNUMBER($B11)),NOT(ISNUMBER($C11)),$B11&lt;=0,$C11&gt;$B11),"",MAX((((C11/B11)+$S$7^2/(2*B11))/(1+$S$7^2/B11))-(($S$7*SQRT((C11/B11)*(1-(C11/B11))/B11+$S$7^2/(4*B11^2)))/(1+$S$7^2/B11)),0))</f>
        <v/>
      </c>
      <c r="M11" s="15">
        <f>IF(OR($B11="",NOT(ISNUMBER($B11)),NOT(ISNUMBER($C11)),$B11&lt;=0,$C11&gt;$B11),"",MIN((((C11/B11)+$S$7^2/(2*B11))/(1+$S$7^2/B11))+(($S$7*SQRT((C11/B11)*(1-(C11/B11))/B11+$S$7^2/(4*B11^2)))/(1+$S$7^2/B11)),1))</f>
        <v/>
      </c>
      <c r="N11" s="25">
        <f>IF(OR($B11="",NOT(ISNUMBER($B11)),NOT(ISNUMBER($C11)),$B11&lt;=0,$C11&gt;$B11),"",IF(ABS(D11-F11/E11)/(F11/E11)&gt;=$S$8,"stands out","-"))</f>
        <v/>
      </c>
      <c r="O11" s="25">
        <f>IF(OR($B11="",NOT(ISNUMBER($B11)),NOT(ISNUMBER($C11)),$B11&lt;=0,$C11&gt;$B11),"",IF(H11&lt;$S$9,"significant","-"))</f>
        <v/>
      </c>
      <c r="P11" s="4">
        <f>IF(AND(ISNUMBER($C11),ISNUMBER($B11),$C11&gt;$B11),"more conversions than clicks - export one conversion per click",IF(OR($B11="",NOT(ISNUMBER($B11)),NOT(ISNUMBER($C11)),$B11&lt;=0,$C11&gt;$B11),"",IF(K11&lt;$S$6,"survives","-")))</f>
        <v/>
      </c>
      <c r="S11" s="3" t="inlineStr">
        <is>
          <t>what the three readings flag</t>
        </is>
      </c>
      <c r="AA11" s="26">
        <f>IF(OR($B11="",NOT(ISNUMBER($B11)),NOT(ISNUMBER($C11)),$B11&lt;=0,$C11&gt;$B11),"",H11*$S$5/I11)</f>
        <v/>
      </c>
      <c r="AB11" s="5">
        <f>IF(OR($B11="",NOT(ISNUMBER($B11)),NOT(ISNUMBER($C11)),$B11&lt;=0,$C11&gt;$B11),0,1)</f>
        <v/>
      </c>
    </row>
    <row r="12">
      <c r="A12" s="21" t="inlineStr">
        <is>
          <t>segment 8</t>
        </is>
      </c>
      <c r="B12" s="6" t="n">
        <v>459</v>
      </c>
      <c r="C12" s="6" t="n">
        <v>7</v>
      </c>
      <c r="D12" s="15">
        <f>IF(OR($B12="",NOT(ISNUMBER($B12)),NOT(ISNUMBER($C12)),$B12&lt;=0,$C12&gt;$B12),"",C12/B12)</f>
        <v/>
      </c>
      <c r="E12" s="22">
        <f>IF(OR($B12="",NOT(ISNUMBER($B12)),NOT(ISNUMBER($C12)),$B12&lt;=0,$C12&gt;$B12),"",SUMIFS($B$5:$B$304,$AB$5:$AB$304,1)-B12)</f>
        <v/>
      </c>
      <c r="F12" s="22">
        <f>IF(OR($B12="",NOT(ISNUMBER($B12)),NOT(ISNUMBER($C12)),$B12&lt;=0,$C12&gt;$B12),"",SUMIFS($C$5:$C$304,$AB$5:$AB$304,1)-C12)</f>
        <v/>
      </c>
      <c r="G12" s="23">
        <f>IF(OR($B12="",NOT(ISNUMBER($B12)),NOT(ISNUMBER($C12)),$B12&lt;=0,$C12&gt;$B12),"",(C12/B12-F12/E12)/SQRT(((C12+F12)/(B12+E12))*(1-((C12+F12)/(B12+E12)))*(1/B12+1/E12)))</f>
        <v/>
      </c>
      <c r="H12" s="13">
        <f>IF(OR($B12="",NOT(ISNUMBER($B12)),NOT(ISNUMBER($C12)),$B12&lt;=0,$C12&gt;$B12),"",2*(1-NORM.S.DIST(ABS(G12),TRUE)))</f>
        <v/>
      </c>
      <c r="I12" s="24">
        <f>IF(OR($B12="",NOT(ISNUMBER($B12)),NOT(ISNUMBER($C12)),$B12&lt;=0,$C12&gt;$B12),"",COUNTIF($H$5:$H$304,"&lt;"&amp;H12)+1)</f>
        <v/>
      </c>
      <c r="J12" s="13">
        <f>IF(OR($B12="",NOT(ISNUMBER($B12)),NOT(ISNUMBER($C12)),$B12&lt;=0,$C12&gt;$B12),"",I12/$S$5*$S$6)</f>
        <v/>
      </c>
      <c r="K12" s="13">
        <f>IF(OR($B12="",NOT(ISNUMBER($B12)),NOT(ISNUMBER($C12)),$B12&lt;=0,$C12&gt;$B12),"",MIN(1,MINIFS($AA$5:$AA$304,$I$5:$I$304,"&gt;="&amp;I12)))</f>
        <v/>
      </c>
      <c r="L12" s="15">
        <f>IF(OR($B12="",NOT(ISNUMBER($B12)),NOT(ISNUMBER($C12)),$B12&lt;=0,$C12&gt;$B12),"",MAX((((C12/B12)+$S$7^2/(2*B12))/(1+$S$7^2/B12))-(($S$7*SQRT((C12/B12)*(1-(C12/B12))/B12+$S$7^2/(4*B12^2)))/(1+$S$7^2/B12)),0))</f>
        <v/>
      </c>
      <c r="M12" s="15">
        <f>IF(OR($B12="",NOT(ISNUMBER($B12)),NOT(ISNUMBER($C12)),$B12&lt;=0,$C12&gt;$B12),"",MIN((((C12/B12)+$S$7^2/(2*B12))/(1+$S$7^2/B12))+(($S$7*SQRT((C12/B12)*(1-(C12/B12))/B12+$S$7^2/(4*B12^2)))/(1+$S$7^2/B12)),1))</f>
        <v/>
      </c>
      <c r="N12" s="25">
        <f>IF(OR($B12="",NOT(ISNUMBER($B12)),NOT(ISNUMBER($C12)),$B12&lt;=0,$C12&gt;$B12),"",IF(ABS(D12-F12/E12)/(F12/E12)&gt;=$S$8,"stands out","-"))</f>
        <v/>
      </c>
      <c r="O12" s="25">
        <f>IF(OR($B12="",NOT(ISNUMBER($B12)),NOT(ISNUMBER($C12)),$B12&lt;=0,$C12&gt;$B12),"",IF(H12&lt;$S$9,"significant","-"))</f>
        <v/>
      </c>
      <c r="P12" s="4">
        <f>IF(AND(ISNUMBER($C12),ISNUMBER($B12),$C12&gt;$B12),"more conversions than clicks - export one conversion per click",IF(OR($B12="",NOT(ISNUMBER($B12)),NOT(ISNUMBER($C12)),$B12&lt;=0,$C12&gt;$B12),"",IF(K12&lt;$S$6,"survives","-")))</f>
        <v/>
      </c>
      <c r="R12" s="5" t="inlineStr">
        <is>
          <t>the reflex</t>
        </is>
      </c>
      <c r="S12" s="4">
        <f>COUNTIF($N$5:$N$304,"stands out")</f>
        <v/>
      </c>
      <c r="AA12" s="26">
        <f>IF(OR($B12="",NOT(ISNUMBER($B12)),NOT(ISNUMBER($C12)),$B12&lt;=0,$C12&gt;$B12),"",H12*$S$5/I12)</f>
        <v/>
      </c>
      <c r="AB12" s="5">
        <f>IF(OR($B12="",NOT(ISNUMBER($B12)),NOT(ISNUMBER($C12)),$B12&lt;=0,$C12&gt;$B12),0,1)</f>
        <v/>
      </c>
    </row>
    <row r="13">
      <c r="A13" s="21" t="inlineStr">
        <is>
          <t>segment 9</t>
        </is>
      </c>
      <c r="B13" s="6" t="n">
        <v>460</v>
      </c>
      <c r="C13" s="6" t="n">
        <v>10</v>
      </c>
      <c r="D13" s="15">
        <f>IF(OR($B13="",NOT(ISNUMBER($B13)),NOT(ISNUMBER($C13)),$B13&lt;=0,$C13&gt;$B13),"",C13/B13)</f>
        <v/>
      </c>
      <c r="E13" s="22">
        <f>IF(OR($B13="",NOT(ISNUMBER($B13)),NOT(ISNUMBER($C13)),$B13&lt;=0,$C13&gt;$B13),"",SUMIFS($B$5:$B$304,$AB$5:$AB$304,1)-B13)</f>
        <v/>
      </c>
      <c r="F13" s="22">
        <f>IF(OR($B13="",NOT(ISNUMBER($B13)),NOT(ISNUMBER($C13)),$B13&lt;=0,$C13&gt;$B13),"",SUMIFS($C$5:$C$304,$AB$5:$AB$304,1)-C13)</f>
        <v/>
      </c>
      <c r="G13" s="23">
        <f>IF(OR($B13="",NOT(ISNUMBER($B13)),NOT(ISNUMBER($C13)),$B13&lt;=0,$C13&gt;$B13),"",(C13/B13-F13/E13)/SQRT(((C13+F13)/(B13+E13))*(1-((C13+F13)/(B13+E13)))*(1/B13+1/E13)))</f>
        <v/>
      </c>
      <c r="H13" s="13">
        <f>IF(OR($B13="",NOT(ISNUMBER($B13)),NOT(ISNUMBER($C13)),$B13&lt;=0,$C13&gt;$B13),"",2*(1-NORM.S.DIST(ABS(G13),TRUE)))</f>
        <v/>
      </c>
      <c r="I13" s="24">
        <f>IF(OR($B13="",NOT(ISNUMBER($B13)),NOT(ISNUMBER($C13)),$B13&lt;=0,$C13&gt;$B13),"",COUNTIF($H$5:$H$304,"&lt;"&amp;H13)+1)</f>
        <v/>
      </c>
      <c r="J13" s="13">
        <f>IF(OR($B13="",NOT(ISNUMBER($B13)),NOT(ISNUMBER($C13)),$B13&lt;=0,$C13&gt;$B13),"",I13/$S$5*$S$6)</f>
        <v/>
      </c>
      <c r="K13" s="13">
        <f>IF(OR($B13="",NOT(ISNUMBER($B13)),NOT(ISNUMBER($C13)),$B13&lt;=0,$C13&gt;$B13),"",MIN(1,MINIFS($AA$5:$AA$304,$I$5:$I$304,"&gt;="&amp;I13)))</f>
        <v/>
      </c>
      <c r="L13" s="15">
        <f>IF(OR($B13="",NOT(ISNUMBER($B13)),NOT(ISNUMBER($C13)),$B13&lt;=0,$C13&gt;$B13),"",MAX((((C13/B13)+$S$7^2/(2*B13))/(1+$S$7^2/B13))-(($S$7*SQRT((C13/B13)*(1-(C13/B13))/B13+$S$7^2/(4*B13^2)))/(1+$S$7^2/B13)),0))</f>
        <v/>
      </c>
      <c r="M13" s="15">
        <f>IF(OR($B13="",NOT(ISNUMBER($B13)),NOT(ISNUMBER($C13)),$B13&lt;=0,$C13&gt;$B13),"",MIN((((C13/B13)+$S$7^2/(2*B13))/(1+$S$7^2/B13))+(($S$7*SQRT((C13/B13)*(1-(C13/B13))/B13+$S$7^2/(4*B13^2)))/(1+$S$7^2/B13)),1))</f>
        <v/>
      </c>
      <c r="N13" s="25">
        <f>IF(OR($B13="",NOT(ISNUMBER($B13)),NOT(ISNUMBER($C13)),$B13&lt;=0,$C13&gt;$B13),"",IF(ABS(D13-F13/E13)/(F13/E13)&gt;=$S$8,"stands out","-"))</f>
        <v/>
      </c>
      <c r="O13" s="25">
        <f>IF(OR($B13="",NOT(ISNUMBER($B13)),NOT(ISNUMBER($C13)),$B13&lt;=0,$C13&gt;$B13),"",IF(H13&lt;$S$9,"significant","-"))</f>
        <v/>
      </c>
      <c r="P13" s="4">
        <f>IF(AND(ISNUMBER($C13),ISNUMBER($B13),$C13&gt;$B13),"more conversions than clicks - export one conversion per click",IF(OR($B13="",NOT(ISNUMBER($B13)),NOT(ISNUMBER($C13)),$B13&lt;=0,$C13&gt;$B13),"",IF(K13&lt;$S$6,"survives","-")))</f>
        <v/>
      </c>
      <c r="R13" s="5" t="inlineStr">
        <is>
          <t>one test per row</t>
        </is>
      </c>
      <c r="S13" s="4">
        <f>COUNTIF($O$5:$O$304,"significant")</f>
        <v/>
      </c>
      <c r="AA13" s="26">
        <f>IF(OR($B13="",NOT(ISNUMBER($B13)),NOT(ISNUMBER($C13)),$B13&lt;=0,$C13&gt;$B13),"",H13*$S$5/I13)</f>
        <v/>
      </c>
      <c r="AB13" s="5">
        <f>IF(OR($B13="",NOT(ISNUMBER($B13)),NOT(ISNUMBER($C13)),$B13&lt;=0,$C13&gt;$B13),0,1)</f>
        <v/>
      </c>
    </row>
    <row r="14">
      <c r="A14" s="21" t="inlineStr">
        <is>
          <t>segment 10</t>
        </is>
      </c>
      <c r="B14" s="6" t="n">
        <v>475</v>
      </c>
      <c r="C14" s="6" t="n">
        <v>6</v>
      </c>
      <c r="D14" s="15">
        <f>IF(OR($B14="",NOT(ISNUMBER($B14)),NOT(ISNUMBER($C14)),$B14&lt;=0,$C14&gt;$B14),"",C14/B14)</f>
        <v/>
      </c>
      <c r="E14" s="22">
        <f>IF(OR($B14="",NOT(ISNUMBER($B14)),NOT(ISNUMBER($C14)),$B14&lt;=0,$C14&gt;$B14),"",SUMIFS($B$5:$B$304,$AB$5:$AB$304,1)-B14)</f>
        <v/>
      </c>
      <c r="F14" s="22">
        <f>IF(OR($B14="",NOT(ISNUMBER($B14)),NOT(ISNUMBER($C14)),$B14&lt;=0,$C14&gt;$B14),"",SUMIFS($C$5:$C$304,$AB$5:$AB$304,1)-C14)</f>
        <v/>
      </c>
      <c r="G14" s="23">
        <f>IF(OR($B14="",NOT(ISNUMBER($B14)),NOT(ISNUMBER($C14)),$B14&lt;=0,$C14&gt;$B14),"",(C14/B14-F14/E14)/SQRT(((C14+F14)/(B14+E14))*(1-((C14+F14)/(B14+E14)))*(1/B14+1/E14)))</f>
        <v/>
      </c>
      <c r="H14" s="13">
        <f>IF(OR($B14="",NOT(ISNUMBER($B14)),NOT(ISNUMBER($C14)),$B14&lt;=0,$C14&gt;$B14),"",2*(1-NORM.S.DIST(ABS(G14),TRUE)))</f>
        <v/>
      </c>
      <c r="I14" s="24">
        <f>IF(OR($B14="",NOT(ISNUMBER($B14)),NOT(ISNUMBER($C14)),$B14&lt;=0,$C14&gt;$B14),"",COUNTIF($H$5:$H$304,"&lt;"&amp;H14)+1)</f>
        <v/>
      </c>
      <c r="J14" s="13">
        <f>IF(OR($B14="",NOT(ISNUMBER($B14)),NOT(ISNUMBER($C14)),$B14&lt;=0,$C14&gt;$B14),"",I14/$S$5*$S$6)</f>
        <v/>
      </c>
      <c r="K14" s="13">
        <f>IF(OR($B14="",NOT(ISNUMBER($B14)),NOT(ISNUMBER($C14)),$B14&lt;=0,$C14&gt;$B14),"",MIN(1,MINIFS($AA$5:$AA$304,$I$5:$I$304,"&gt;="&amp;I14)))</f>
        <v/>
      </c>
      <c r="L14" s="15">
        <f>IF(OR($B14="",NOT(ISNUMBER($B14)),NOT(ISNUMBER($C14)),$B14&lt;=0,$C14&gt;$B14),"",MAX((((C14/B14)+$S$7^2/(2*B14))/(1+$S$7^2/B14))-(($S$7*SQRT((C14/B14)*(1-(C14/B14))/B14+$S$7^2/(4*B14^2)))/(1+$S$7^2/B14)),0))</f>
        <v/>
      </c>
      <c r="M14" s="15">
        <f>IF(OR($B14="",NOT(ISNUMBER($B14)),NOT(ISNUMBER($C14)),$B14&lt;=0,$C14&gt;$B14),"",MIN((((C14/B14)+$S$7^2/(2*B14))/(1+$S$7^2/B14))+(($S$7*SQRT((C14/B14)*(1-(C14/B14))/B14+$S$7^2/(4*B14^2)))/(1+$S$7^2/B14)),1))</f>
        <v/>
      </c>
      <c r="N14" s="25">
        <f>IF(OR($B14="",NOT(ISNUMBER($B14)),NOT(ISNUMBER($C14)),$B14&lt;=0,$C14&gt;$B14),"",IF(ABS(D14-F14/E14)/(F14/E14)&gt;=$S$8,"stands out","-"))</f>
        <v/>
      </c>
      <c r="O14" s="25">
        <f>IF(OR($B14="",NOT(ISNUMBER($B14)),NOT(ISNUMBER($C14)),$B14&lt;=0,$C14&gt;$B14),"",IF(H14&lt;$S$9,"significant","-"))</f>
        <v/>
      </c>
      <c r="P14" s="4">
        <f>IF(AND(ISNUMBER($C14),ISNUMBER($B14),$C14&gt;$B14),"more conversions than clicks - export one conversion per click",IF(OR($B14="",NOT(ISNUMBER($B14)),NOT(ISNUMBER($C14)),$B14&lt;=0,$C14&gt;$B14),"",IF(K14&lt;$S$6,"survives","-")))</f>
        <v/>
      </c>
      <c r="R14" s="5" t="inlineStr">
        <is>
          <t>corrected for the table</t>
        </is>
      </c>
      <c r="S14" s="4">
        <f>COUNTIF($P$5:$P$304,"survives")</f>
        <v/>
      </c>
      <c r="AA14" s="26">
        <f>IF(OR($B14="",NOT(ISNUMBER($B14)),NOT(ISNUMBER($C14)),$B14&lt;=0,$C14&gt;$B14),"",H14*$S$5/I14)</f>
        <v/>
      </c>
      <c r="AB14" s="5">
        <f>IF(OR($B14="",NOT(ISNUMBER($B14)),NOT(ISNUMBER($C14)),$B14&lt;=0,$C14&gt;$B14),0,1)</f>
        <v/>
      </c>
    </row>
    <row r="15">
      <c r="A15" s="21" t="inlineStr">
        <is>
          <t>segment 11</t>
        </is>
      </c>
      <c r="B15" s="6" t="n">
        <v>495</v>
      </c>
      <c r="C15" s="6" t="n">
        <v>7</v>
      </c>
      <c r="D15" s="15">
        <f>IF(OR($B15="",NOT(ISNUMBER($B15)),NOT(ISNUMBER($C15)),$B15&lt;=0,$C15&gt;$B15),"",C15/B15)</f>
        <v/>
      </c>
      <c r="E15" s="22">
        <f>IF(OR($B15="",NOT(ISNUMBER($B15)),NOT(ISNUMBER($C15)),$B15&lt;=0,$C15&gt;$B15),"",SUMIFS($B$5:$B$304,$AB$5:$AB$304,1)-B15)</f>
        <v/>
      </c>
      <c r="F15" s="22">
        <f>IF(OR($B15="",NOT(ISNUMBER($B15)),NOT(ISNUMBER($C15)),$B15&lt;=0,$C15&gt;$B15),"",SUMIFS($C$5:$C$304,$AB$5:$AB$304,1)-C15)</f>
        <v/>
      </c>
      <c r="G15" s="23">
        <f>IF(OR($B15="",NOT(ISNUMBER($B15)),NOT(ISNUMBER($C15)),$B15&lt;=0,$C15&gt;$B15),"",(C15/B15-F15/E15)/SQRT(((C15+F15)/(B15+E15))*(1-((C15+F15)/(B15+E15)))*(1/B15+1/E15)))</f>
        <v/>
      </c>
      <c r="H15" s="13">
        <f>IF(OR($B15="",NOT(ISNUMBER($B15)),NOT(ISNUMBER($C15)),$B15&lt;=0,$C15&gt;$B15),"",2*(1-NORM.S.DIST(ABS(G15),TRUE)))</f>
        <v/>
      </c>
      <c r="I15" s="24">
        <f>IF(OR($B15="",NOT(ISNUMBER($B15)),NOT(ISNUMBER($C15)),$B15&lt;=0,$C15&gt;$B15),"",COUNTIF($H$5:$H$304,"&lt;"&amp;H15)+1)</f>
        <v/>
      </c>
      <c r="J15" s="13">
        <f>IF(OR($B15="",NOT(ISNUMBER($B15)),NOT(ISNUMBER($C15)),$B15&lt;=0,$C15&gt;$B15),"",I15/$S$5*$S$6)</f>
        <v/>
      </c>
      <c r="K15" s="13">
        <f>IF(OR($B15="",NOT(ISNUMBER($B15)),NOT(ISNUMBER($C15)),$B15&lt;=0,$C15&gt;$B15),"",MIN(1,MINIFS($AA$5:$AA$304,$I$5:$I$304,"&gt;="&amp;I15)))</f>
        <v/>
      </c>
      <c r="L15" s="15">
        <f>IF(OR($B15="",NOT(ISNUMBER($B15)),NOT(ISNUMBER($C15)),$B15&lt;=0,$C15&gt;$B15),"",MAX((((C15/B15)+$S$7^2/(2*B15))/(1+$S$7^2/B15))-(($S$7*SQRT((C15/B15)*(1-(C15/B15))/B15+$S$7^2/(4*B15^2)))/(1+$S$7^2/B15)),0))</f>
        <v/>
      </c>
      <c r="M15" s="15">
        <f>IF(OR($B15="",NOT(ISNUMBER($B15)),NOT(ISNUMBER($C15)),$B15&lt;=0,$C15&gt;$B15),"",MIN((((C15/B15)+$S$7^2/(2*B15))/(1+$S$7^2/B15))+(($S$7*SQRT((C15/B15)*(1-(C15/B15))/B15+$S$7^2/(4*B15^2)))/(1+$S$7^2/B15)),1))</f>
        <v/>
      </c>
      <c r="N15" s="25">
        <f>IF(OR($B15="",NOT(ISNUMBER($B15)),NOT(ISNUMBER($C15)),$B15&lt;=0,$C15&gt;$B15),"",IF(ABS(D15-F15/E15)/(F15/E15)&gt;=$S$8,"stands out","-"))</f>
        <v/>
      </c>
      <c r="O15" s="25">
        <f>IF(OR($B15="",NOT(ISNUMBER($B15)),NOT(ISNUMBER($C15)),$B15&lt;=0,$C15&gt;$B15),"",IF(H15&lt;$S$9,"significant","-"))</f>
        <v/>
      </c>
      <c r="P15" s="4">
        <f>IF(AND(ISNUMBER($C15),ISNUMBER($B15),$C15&gt;$B15),"more conversions than clicks - export one conversion per click",IF(OR($B15="",NOT(ISNUMBER($B15)),NOT(ISNUMBER($C15)),$B15&lt;=0,$C15&gt;$B15),"",IF(K15&lt;$S$6,"survives","-")))</f>
        <v/>
      </c>
      <c r="AA15" s="26">
        <f>IF(OR($B15="",NOT(ISNUMBER($B15)),NOT(ISNUMBER($C15)),$B15&lt;=0,$C15&gt;$B15),"",H15*$S$5/I15)</f>
        <v/>
      </c>
      <c r="AB15" s="5">
        <f>IF(OR($B15="",NOT(ISNUMBER($B15)),NOT(ISNUMBER($C15)),$B15&lt;=0,$C15&gt;$B15),0,1)</f>
        <v/>
      </c>
    </row>
    <row r="16">
      <c r="A16" s="21" t="inlineStr">
        <is>
          <t>segment 12</t>
        </is>
      </c>
      <c r="B16" s="6" t="n">
        <v>521</v>
      </c>
      <c r="C16" s="6" t="n">
        <v>13</v>
      </c>
      <c r="D16" s="15">
        <f>IF(OR($B16="",NOT(ISNUMBER($B16)),NOT(ISNUMBER($C16)),$B16&lt;=0,$C16&gt;$B16),"",C16/B16)</f>
        <v/>
      </c>
      <c r="E16" s="22">
        <f>IF(OR($B16="",NOT(ISNUMBER($B16)),NOT(ISNUMBER($C16)),$B16&lt;=0,$C16&gt;$B16),"",SUMIFS($B$5:$B$304,$AB$5:$AB$304,1)-B16)</f>
        <v/>
      </c>
      <c r="F16" s="22">
        <f>IF(OR($B16="",NOT(ISNUMBER($B16)),NOT(ISNUMBER($C16)),$B16&lt;=0,$C16&gt;$B16),"",SUMIFS($C$5:$C$304,$AB$5:$AB$304,1)-C16)</f>
        <v/>
      </c>
      <c r="G16" s="23">
        <f>IF(OR($B16="",NOT(ISNUMBER($B16)),NOT(ISNUMBER($C16)),$B16&lt;=0,$C16&gt;$B16),"",(C16/B16-F16/E16)/SQRT(((C16+F16)/(B16+E16))*(1-((C16+F16)/(B16+E16)))*(1/B16+1/E16)))</f>
        <v/>
      </c>
      <c r="H16" s="13">
        <f>IF(OR($B16="",NOT(ISNUMBER($B16)),NOT(ISNUMBER($C16)),$B16&lt;=0,$C16&gt;$B16),"",2*(1-NORM.S.DIST(ABS(G16),TRUE)))</f>
        <v/>
      </c>
      <c r="I16" s="24">
        <f>IF(OR($B16="",NOT(ISNUMBER($B16)),NOT(ISNUMBER($C16)),$B16&lt;=0,$C16&gt;$B16),"",COUNTIF($H$5:$H$304,"&lt;"&amp;H16)+1)</f>
        <v/>
      </c>
      <c r="J16" s="13">
        <f>IF(OR($B16="",NOT(ISNUMBER($B16)),NOT(ISNUMBER($C16)),$B16&lt;=0,$C16&gt;$B16),"",I16/$S$5*$S$6)</f>
        <v/>
      </c>
      <c r="K16" s="13">
        <f>IF(OR($B16="",NOT(ISNUMBER($B16)),NOT(ISNUMBER($C16)),$B16&lt;=0,$C16&gt;$B16),"",MIN(1,MINIFS($AA$5:$AA$304,$I$5:$I$304,"&gt;="&amp;I16)))</f>
        <v/>
      </c>
      <c r="L16" s="15">
        <f>IF(OR($B16="",NOT(ISNUMBER($B16)),NOT(ISNUMBER($C16)),$B16&lt;=0,$C16&gt;$B16),"",MAX((((C16/B16)+$S$7^2/(2*B16))/(1+$S$7^2/B16))-(($S$7*SQRT((C16/B16)*(1-(C16/B16))/B16+$S$7^2/(4*B16^2)))/(1+$S$7^2/B16)),0))</f>
        <v/>
      </c>
      <c r="M16" s="15">
        <f>IF(OR($B16="",NOT(ISNUMBER($B16)),NOT(ISNUMBER($C16)),$B16&lt;=0,$C16&gt;$B16),"",MIN((((C16/B16)+$S$7^2/(2*B16))/(1+$S$7^2/B16))+(($S$7*SQRT((C16/B16)*(1-(C16/B16))/B16+$S$7^2/(4*B16^2)))/(1+$S$7^2/B16)),1))</f>
        <v/>
      </c>
      <c r="N16" s="25">
        <f>IF(OR($B16="",NOT(ISNUMBER($B16)),NOT(ISNUMBER($C16)),$B16&lt;=0,$C16&gt;$B16),"",IF(ABS(D16-F16/E16)/(F16/E16)&gt;=$S$8,"stands out","-"))</f>
        <v/>
      </c>
      <c r="O16" s="25">
        <f>IF(OR($B16="",NOT(ISNUMBER($B16)),NOT(ISNUMBER($C16)),$B16&lt;=0,$C16&gt;$B16),"",IF(H16&lt;$S$9,"significant","-"))</f>
        <v/>
      </c>
      <c r="P16" s="4">
        <f>IF(AND(ISNUMBER($C16),ISNUMBER($B16),$C16&gt;$B16),"more conversions than clicks - export one conversion per click",IF(OR($B16="",NOT(ISNUMBER($B16)),NOT(ISNUMBER($C16)),$B16&lt;=0,$C16&gt;$B16),"",IF(K16&lt;$S$6,"survives","-")))</f>
        <v/>
      </c>
      <c r="R16" s="3" t="inlineStr">
        <is>
          <t>is your table big enough?</t>
        </is>
      </c>
      <c r="AA16" s="26">
        <f>IF(OR($B16="",NOT(ISNUMBER($B16)),NOT(ISNUMBER($C16)),$B16&lt;=0,$C16&gt;$B16),"",H16*$S$5/I16)</f>
        <v/>
      </c>
      <c r="AB16" s="5">
        <f>IF(OR($B16="",NOT(ISNUMBER($B16)),NOT(ISNUMBER($C16)),$B16&lt;=0,$C16&gt;$B16),0,1)</f>
        <v/>
      </c>
    </row>
    <row r="17">
      <c r="A17" s="21" t="inlineStr">
        <is>
          <t>segment 13</t>
        </is>
      </c>
      <c r="B17" s="6" t="n">
        <v>531</v>
      </c>
      <c r="C17" s="6" t="n">
        <v>12</v>
      </c>
      <c r="D17" s="15">
        <f>IF(OR($B17="",NOT(ISNUMBER($B17)),NOT(ISNUMBER($C17)),$B17&lt;=0,$C17&gt;$B17),"",C17/B17)</f>
        <v/>
      </c>
      <c r="E17" s="22">
        <f>IF(OR($B17="",NOT(ISNUMBER($B17)),NOT(ISNUMBER($C17)),$B17&lt;=0,$C17&gt;$B17),"",SUMIFS($B$5:$B$304,$AB$5:$AB$304,1)-B17)</f>
        <v/>
      </c>
      <c r="F17" s="22">
        <f>IF(OR($B17="",NOT(ISNUMBER($B17)),NOT(ISNUMBER($C17)),$B17&lt;=0,$C17&gt;$B17),"",SUMIFS($C$5:$C$304,$AB$5:$AB$304,1)-C17)</f>
        <v/>
      </c>
      <c r="G17" s="23">
        <f>IF(OR($B17="",NOT(ISNUMBER($B17)),NOT(ISNUMBER($C17)),$B17&lt;=0,$C17&gt;$B17),"",(C17/B17-F17/E17)/SQRT(((C17+F17)/(B17+E17))*(1-((C17+F17)/(B17+E17)))*(1/B17+1/E17)))</f>
        <v/>
      </c>
      <c r="H17" s="13">
        <f>IF(OR($B17="",NOT(ISNUMBER($B17)),NOT(ISNUMBER($C17)),$B17&lt;=0,$C17&gt;$B17),"",2*(1-NORM.S.DIST(ABS(G17),TRUE)))</f>
        <v/>
      </c>
      <c r="I17" s="24">
        <f>IF(OR($B17="",NOT(ISNUMBER($B17)),NOT(ISNUMBER($C17)),$B17&lt;=0,$C17&gt;$B17),"",COUNTIF($H$5:$H$304,"&lt;"&amp;H17)+1)</f>
        <v/>
      </c>
      <c r="J17" s="13">
        <f>IF(OR($B17="",NOT(ISNUMBER($B17)),NOT(ISNUMBER($C17)),$B17&lt;=0,$C17&gt;$B17),"",I17/$S$5*$S$6)</f>
        <v/>
      </c>
      <c r="K17" s="13">
        <f>IF(OR($B17="",NOT(ISNUMBER($B17)),NOT(ISNUMBER($C17)),$B17&lt;=0,$C17&gt;$B17),"",MIN(1,MINIFS($AA$5:$AA$304,$I$5:$I$304,"&gt;="&amp;I17)))</f>
        <v/>
      </c>
      <c r="L17" s="15">
        <f>IF(OR($B17="",NOT(ISNUMBER($B17)),NOT(ISNUMBER($C17)),$B17&lt;=0,$C17&gt;$B17),"",MAX((((C17/B17)+$S$7^2/(2*B17))/(1+$S$7^2/B17))-(($S$7*SQRT((C17/B17)*(1-(C17/B17))/B17+$S$7^2/(4*B17^2)))/(1+$S$7^2/B17)),0))</f>
        <v/>
      </c>
      <c r="M17" s="15">
        <f>IF(OR($B17="",NOT(ISNUMBER($B17)),NOT(ISNUMBER($C17)),$B17&lt;=0,$C17&gt;$B17),"",MIN((((C17/B17)+$S$7^2/(2*B17))/(1+$S$7^2/B17))+(($S$7*SQRT((C17/B17)*(1-(C17/B17))/B17+$S$7^2/(4*B17^2)))/(1+$S$7^2/B17)),1))</f>
        <v/>
      </c>
      <c r="N17" s="25">
        <f>IF(OR($B17="",NOT(ISNUMBER($B17)),NOT(ISNUMBER($C17)),$B17&lt;=0,$C17&gt;$B17),"",IF(ABS(D17-F17/E17)/(F17/E17)&gt;=$S$8,"stands out","-"))</f>
        <v/>
      </c>
      <c r="O17" s="25">
        <f>IF(OR($B17="",NOT(ISNUMBER($B17)),NOT(ISNUMBER($C17)),$B17&lt;=0,$C17&gt;$B17),"",IF(H17&lt;$S$9,"significant","-"))</f>
        <v/>
      </c>
      <c r="P17" s="4">
        <f>IF(AND(ISNUMBER($C17),ISNUMBER($B17),$C17&gt;$B17),"more conversions than clicks - export one conversion per click",IF(OR($B17="",NOT(ISNUMBER($B17)),NOT(ISNUMBER($C17)),$B17&lt;=0,$C17&gt;$B17),"",IF(K17&lt;$S$6,"survives","-")))</f>
        <v/>
      </c>
      <c r="S17" s="7">
        <f>IF($S$5&lt;2,"Paste at least two rows.",IF(MINIFS($B$5:$B$304,$AB$5:$AB$304,1)&lt;100,"Some rows have under a hundred clicks. Read their RANGES rather than their rates - the rates are not wrong, they are just not evidence.",IF(SUMIFS($C$5:$C$304,$AB$5:$AB$304,1)&lt;50,"Under fifty conversions in the whole table. Expect to find nothing, and expect that to be the honest answer.","Counts look workable. Read the corrected column, not the middle one.")))</f>
        <v/>
      </c>
      <c r="AA17" s="26">
        <f>IF(OR($B17="",NOT(ISNUMBER($B17)),NOT(ISNUMBER($C17)),$B17&lt;=0,$C17&gt;$B17),"",H17*$S$5/I17)</f>
        <v/>
      </c>
      <c r="AB17" s="5">
        <f>IF(OR($B17="",NOT(ISNUMBER($B17)),NOT(ISNUMBER($C17)),$B17&lt;=0,$C17&gt;$B17),0,1)</f>
        <v/>
      </c>
    </row>
    <row r="18">
      <c r="A18" s="21" t="inlineStr">
        <is>
          <t>segment 14</t>
        </is>
      </c>
      <c r="B18" s="6" t="n">
        <v>550</v>
      </c>
      <c r="C18" s="6" t="n">
        <v>16</v>
      </c>
      <c r="D18" s="15">
        <f>IF(OR($B18="",NOT(ISNUMBER($B18)),NOT(ISNUMBER($C18)),$B18&lt;=0,$C18&gt;$B18),"",C18/B18)</f>
        <v/>
      </c>
      <c r="E18" s="22">
        <f>IF(OR($B18="",NOT(ISNUMBER($B18)),NOT(ISNUMBER($C18)),$B18&lt;=0,$C18&gt;$B18),"",SUMIFS($B$5:$B$304,$AB$5:$AB$304,1)-B18)</f>
        <v/>
      </c>
      <c r="F18" s="22">
        <f>IF(OR($B18="",NOT(ISNUMBER($B18)),NOT(ISNUMBER($C18)),$B18&lt;=0,$C18&gt;$B18),"",SUMIFS($C$5:$C$304,$AB$5:$AB$304,1)-C18)</f>
        <v/>
      </c>
      <c r="G18" s="23">
        <f>IF(OR($B18="",NOT(ISNUMBER($B18)),NOT(ISNUMBER($C18)),$B18&lt;=0,$C18&gt;$B18),"",(C18/B18-F18/E18)/SQRT(((C18+F18)/(B18+E18))*(1-((C18+F18)/(B18+E18)))*(1/B18+1/E18)))</f>
        <v/>
      </c>
      <c r="H18" s="13">
        <f>IF(OR($B18="",NOT(ISNUMBER($B18)),NOT(ISNUMBER($C18)),$B18&lt;=0,$C18&gt;$B18),"",2*(1-NORM.S.DIST(ABS(G18),TRUE)))</f>
        <v/>
      </c>
      <c r="I18" s="24">
        <f>IF(OR($B18="",NOT(ISNUMBER($B18)),NOT(ISNUMBER($C18)),$B18&lt;=0,$C18&gt;$B18),"",COUNTIF($H$5:$H$304,"&lt;"&amp;H18)+1)</f>
        <v/>
      </c>
      <c r="J18" s="13">
        <f>IF(OR($B18="",NOT(ISNUMBER($B18)),NOT(ISNUMBER($C18)),$B18&lt;=0,$C18&gt;$B18),"",I18/$S$5*$S$6)</f>
        <v/>
      </c>
      <c r="K18" s="13">
        <f>IF(OR($B18="",NOT(ISNUMBER($B18)),NOT(ISNUMBER($C18)),$B18&lt;=0,$C18&gt;$B18),"",MIN(1,MINIFS($AA$5:$AA$304,$I$5:$I$304,"&gt;="&amp;I18)))</f>
        <v/>
      </c>
      <c r="L18" s="15">
        <f>IF(OR($B18="",NOT(ISNUMBER($B18)),NOT(ISNUMBER($C18)),$B18&lt;=0,$C18&gt;$B18),"",MAX((((C18/B18)+$S$7^2/(2*B18))/(1+$S$7^2/B18))-(($S$7*SQRT((C18/B18)*(1-(C18/B18))/B18+$S$7^2/(4*B18^2)))/(1+$S$7^2/B18)),0))</f>
        <v/>
      </c>
      <c r="M18" s="15">
        <f>IF(OR($B18="",NOT(ISNUMBER($B18)),NOT(ISNUMBER($C18)),$B18&lt;=0,$C18&gt;$B18),"",MIN((((C18/B18)+$S$7^2/(2*B18))/(1+$S$7^2/B18))+(($S$7*SQRT((C18/B18)*(1-(C18/B18))/B18+$S$7^2/(4*B18^2)))/(1+$S$7^2/B18)),1))</f>
        <v/>
      </c>
      <c r="N18" s="25">
        <f>IF(OR($B18="",NOT(ISNUMBER($B18)),NOT(ISNUMBER($C18)),$B18&lt;=0,$C18&gt;$B18),"",IF(ABS(D18-F18/E18)/(F18/E18)&gt;=$S$8,"stands out","-"))</f>
        <v/>
      </c>
      <c r="O18" s="25">
        <f>IF(OR($B18="",NOT(ISNUMBER($B18)),NOT(ISNUMBER($C18)),$B18&lt;=0,$C18&gt;$B18),"",IF(H18&lt;$S$9,"significant","-"))</f>
        <v/>
      </c>
      <c r="P18" s="4">
        <f>IF(AND(ISNUMBER($C18),ISNUMBER($B18),$C18&gt;$B18),"more conversions than clicks - export one conversion per click",IF(OR($B18="",NOT(ISNUMBER($B18)),NOT(ISNUMBER($C18)),$B18&lt;=0,$C18&gt;$B18),"",IF(K18&lt;$S$6,"survives","-")))</f>
        <v/>
      </c>
      <c r="AA18" s="26">
        <f>IF(OR($B18="",NOT(ISNUMBER($B18)),NOT(ISNUMBER($C18)),$B18&lt;=0,$C18&gt;$B18),"",H18*$S$5/I18)</f>
        <v/>
      </c>
      <c r="AB18" s="5">
        <f>IF(OR($B18="",NOT(ISNUMBER($B18)),NOT(ISNUMBER($C18)),$B18&lt;=0,$C18&gt;$B18),0,1)</f>
        <v/>
      </c>
    </row>
    <row r="19">
      <c r="A19" s="21" t="inlineStr">
        <is>
          <t>segment 15</t>
        </is>
      </c>
      <c r="B19" s="6" t="n">
        <v>564</v>
      </c>
      <c r="C19" s="6" t="n">
        <v>22</v>
      </c>
      <c r="D19" s="15">
        <f>IF(OR($B19="",NOT(ISNUMBER($B19)),NOT(ISNUMBER($C19)),$B19&lt;=0,$C19&gt;$B19),"",C19/B19)</f>
        <v/>
      </c>
      <c r="E19" s="22">
        <f>IF(OR($B19="",NOT(ISNUMBER($B19)),NOT(ISNUMBER($C19)),$B19&lt;=0,$C19&gt;$B19),"",SUMIFS($B$5:$B$304,$AB$5:$AB$304,1)-B19)</f>
        <v/>
      </c>
      <c r="F19" s="22">
        <f>IF(OR($B19="",NOT(ISNUMBER($B19)),NOT(ISNUMBER($C19)),$B19&lt;=0,$C19&gt;$B19),"",SUMIFS($C$5:$C$304,$AB$5:$AB$304,1)-C19)</f>
        <v/>
      </c>
      <c r="G19" s="23">
        <f>IF(OR($B19="",NOT(ISNUMBER($B19)),NOT(ISNUMBER($C19)),$B19&lt;=0,$C19&gt;$B19),"",(C19/B19-F19/E19)/SQRT(((C19+F19)/(B19+E19))*(1-((C19+F19)/(B19+E19)))*(1/B19+1/E19)))</f>
        <v/>
      </c>
      <c r="H19" s="13">
        <f>IF(OR($B19="",NOT(ISNUMBER($B19)),NOT(ISNUMBER($C19)),$B19&lt;=0,$C19&gt;$B19),"",2*(1-NORM.S.DIST(ABS(G19),TRUE)))</f>
        <v/>
      </c>
      <c r="I19" s="24">
        <f>IF(OR($B19="",NOT(ISNUMBER($B19)),NOT(ISNUMBER($C19)),$B19&lt;=0,$C19&gt;$B19),"",COUNTIF($H$5:$H$304,"&lt;"&amp;H19)+1)</f>
        <v/>
      </c>
      <c r="J19" s="13">
        <f>IF(OR($B19="",NOT(ISNUMBER($B19)),NOT(ISNUMBER($C19)),$B19&lt;=0,$C19&gt;$B19),"",I19/$S$5*$S$6)</f>
        <v/>
      </c>
      <c r="K19" s="13">
        <f>IF(OR($B19="",NOT(ISNUMBER($B19)),NOT(ISNUMBER($C19)),$B19&lt;=0,$C19&gt;$B19),"",MIN(1,MINIFS($AA$5:$AA$304,$I$5:$I$304,"&gt;="&amp;I19)))</f>
        <v/>
      </c>
      <c r="L19" s="15">
        <f>IF(OR($B19="",NOT(ISNUMBER($B19)),NOT(ISNUMBER($C19)),$B19&lt;=0,$C19&gt;$B19),"",MAX((((C19/B19)+$S$7^2/(2*B19))/(1+$S$7^2/B19))-(($S$7*SQRT((C19/B19)*(1-(C19/B19))/B19+$S$7^2/(4*B19^2)))/(1+$S$7^2/B19)),0))</f>
        <v/>
      </c>
      <c r="M19" s="15">
        <f>IF(OR($B19="",NOT(ISNUMBER($B19)),NOT(ISNUMBER($C19)),$B19&lt;=0,$C19&gt;$B19),"",MIN((((C19/B19)+$S$7^2/(2*B19))/(1+$S$7^2/B19))+(($S$7*SQRT((C19/B19)*(1-(C19/B19))/B19+$S$7^2/(4*B19^2)))/(1+$S$7^2/B19)),1))</f>
        <v/>
      </c>
      <c r="N19" s="25">
        <f>IF(OR($B19="",NOT(ISNUMBER($B19)),NOT(ISNUMBER($C19)),$B19&lt;=0,$C19&gt;$B19),"",IF(ABS(D19-F19/E19)/(F19/E19)&gt;=$S$8,"stands out","-"))</f>
        <v/>
      </c>
      <c r="O19" s="25">
        <f>IF(OR($B19="",NOT(ISNUMBER($B19)),NOT(ISNUMBER($C19)),$B19&lt;=0,$C19&gt;$B19),"",IF(H19&lt;$S$9,"significant","-"))</f>
        <v/>
      </c>
      <c r="P19" s="4">
        <f>IF(AND(ISNUMBER($C19),ISNUMBER($B19),$C19&gt;$B19),"more conversions than clicks - export one conversion per click",IF(OR($B19="",NOT(ISNUMBER($B19)),NOT(ISNUMBER($C19)),$B19&lt;=0,$C19&gt;$B19),"",IF(K19&lt;$S$6,"survives","-")))</f>
        <v/>
      </c>
      <c r="AA19" s="26">
        <f>IF(OR($B19="",NOT(ISNUMBER($B19)),NOT(ISNUMBER($C19)),$B19&lt;=0,$C19&gt;$B19),"",H19*$S$5/I19)</f>
        <v/>
      </c>
      <c r="AB19" s="5">
        <f>IF(OR($B19="",NOT(ISNUMBER($B19)),NOT(ISNUMBER($C19)),$B19&lt;=0,$C19&gt;$B19),0,1)</f>
        <v/>
      </c>
    </row>
    <row r="20">
      <c r="A20" s="21" t="inlineStr">
        <is>
          <t>segment 16</t>
        </is>
      </c>
      <c r="B20" s="6" t="n">
        <v>578</v>
      </c>
      <c r="C20" s="6" t="n">
        <v>10</v>
      </c>
      <c r="D20" s="15">
        <f>IF(OR($B20="",NOT(ISNUMBER($B20)),NOT(ISNUMBER($C20)),$B20&lt;=0,$C20&gt;$B20),"",C20/B20)</f>
        <v/>
      </c>
      <c r="E20" s="22">
        <f>IF(OR($B20="",NOT(ISNUMBER($B20)),NOT(ISNUMBER($C20)),$B20&lt;=0,$C20&gt;$B20),"",SUMIFS($B$5:$B$304,$AB$5:$AB$304,1)-B20)</f>
        <v/>
      </c>
      <c r="F20" s="22">
        <f>IF(OR($B20="",NOT(ISNUMBER($B20)),NOT(ISNUMBER($C20)),$B20&lt;=0,$C20&gt;$B20),"",SUMIFS($C$5:$C$304,$AB$5:$AB$304,1)-C20)</f>
        <v/>
      </c>
      <c r="G20" s="23">
        <f>IF(OR($B20="",NOT(ISNUMBER($B20)),NOT(ISNUMBER($C20)),$B20&lt;=0,$C20&gt;$B20),"",(C20/B20-F20/E20)/SQRT(((C20+F20)/(B20+E20))*(1-((C20+F20)/(B20+E20)))*(1/B20+1/E20)))</f>
        <v/>
      </c>
      <c r="H20" s="13">
        <f>IF(OR($B20="",NOT(ISNUMBER($B20)),NOT(ISNUMBER($C20)),$B20&lt;=0,$C20&gt;$B20),"",2*(1-NORM.S.DIST(ABS(G20),TRUE)))</f>
        <v/>
      </c>
      <c r="I20" s="24">
        <f>IF(OR($B20="",NOT(ISNUMBER($B20)),NOT(ISNUMBER($C20)),$B20&lt;=0,$C20&gt;$B20),"",COUNTIF($H$5:$H$304,"&lt;"&amp;H20)+1)</f>
        <v/>
      </c>
      <c r="J20" s="13">
        <f>IF(OR($B20="",NOT(ISNUMBER($B20)),NOT(ISNUMBER($C20)),$B20&lt;=0,$C20&gt;$B20),"",I20/$S$5*$S$6)</f>
        <v/>
      </c>
      <c r="K20" s="13">
        <f>IF(OR($B20="",NOT(ISNUMBER($B20)),NOT(ISNUMBER($C20)),$B20&lt;=0,$C20&gt;$B20),"",MIN(1,MINIFS($AA$5:$AA$304,$I$5:$I$304,"&gt;="&amp;I20)))</f>
        <v/>
      </c>
      <c r="L20" s="15">
        <f>IF(OR($B20="",NOT(ISNUMBER($B20)),NOT(ISNUMBER($C20)),$B20&lt;=0,$C20&gt;$B20),"",MAX((((C20/B20)+$S$7^2/(2*B20))/(1+$S$7^2/B20))-(($S$7*SQRT((C20/B20)*(1-(C20/B20))/B20+$S$7^2/(4*B20^2)))/(1+$S$7^2/B20)),0))</f>
        <v/>
      </c>
      <c r="M20" s="15">
        <f>IF(OR($B20="",NOT(ISNUMBER($B20)),NOT(ISNUMBER($C20)),$B20&lt;=0,$C20&gt;$B20),"",MIN((((C20/B20)+$S$7^2/(2*B20))/(1+$S$7^2/B20))+(($S$7*SQRT((C20/B20)*(1-(C20/B20))/B20+$S$7^2/(4*B20^2)))/(1+$S$7^2/B20)),1))</f>
        <v/>
      </c>
      <c r="N20" s="25">
        <f>IF(OR($B20="",NOT(ISNUMBER($B20)),NOT(ISNUMBER($C20)),$B20&lt;=0,$C20&gt;$B20),"",IF(ABS(D20-F20/E20)/(F20/E20)&gt;=$S$8,"stands out","-"))</f>
        <v/>
      </c>
      <c r="O20" s="25">
        <f>IF(OR($B20="",NOT(ISNUMBER($B20)),NOT(ISNUMBER($C20)),$B20&lt;=0,$C20&gt;$B20),"",IF(H20&lt;$S$9,"significant","-"))</f>
        <v/>
      </c>
      <c r="P20" s="4">
        <f>IF(AND(ISNUMBER($C20),ISNUMBER($B20),$C20&gt;$B20),"more conversions than clicks - export one conversion per click",IF(OR($B20="",NOT(ISNUMBER($B20)),NOT(ISNUMBER($C20)),$B20&lt;=0,$C20&gt;$B20),"",IF(K20&lt;$S$6,"survives","-")))</f>
        <v/>
      </c>
      <c r="AA20" s="26">
        <f>IF(OR($B20="",NOT(ISNUMBER($B20)),NOT(ISNUMBER($C20)),$B20&lt;=0,$C20&gt;$B20),"",H20*$S$5/I20)</f>
        <v/>
      </c>
      <c r="AB20" s="5">
        <f>IF(OR($B20="",NOT(ISNUMBER($B20)),NOT(ISNUMBER($C20)),$B20&lt;=0,$C20&gt;$B20),0,1)</f>
        <v/>
      </c>
    </row>
    <row r="21">
      <c r="A21" s="21" t="inlineStr">
        <is>
          <t>segment 17</t>
        </is>
      </c>
      <c r="B21" s="6" t="n">
        <v>598</v>
      </c>
      <c r="C21" s="6" t="n">
        <v>16</v>
      </c>
      <c r="D21" s="15">
        <f>IF(OR($B21="",NOT(ISNUMBER($B21)),NOT(ISNUMBER($C21)),$B21&lt;=0,$C21&gt;$B21),"",C21/B21)</f>
        <v/>
      </c>
      <c r="E21" s="22">
        <f>IF(OR($B21="",NOT(ISNUMBER($B21)),NOT(ISNUMBER($C21)),$B21&lt;=0,$C21&gt;$B21),"",SUMIFS($B$5:$B$304,$AB$5:$AB$304,1)-B21)</f>
        <v/>
      </c>
      <c r="F21" s="22">
        <f>IF(OR($B21="",NOT(ISNUMBER($B21)),NOT(ISNUMBER($C21)),$B21&lt;=0,$C21&gt;$B21),"",SUMIFS($C$5:$C$304,$AB$5:$AB$304,1)-C21)</f>
        <v/>
      </c>
      <c r="G21" s="23">
        <f>IF(OR($B21="",NOT(ISNUMBER($B21)),NOT(ISNUMBER($C21)),$B21&lt;=0,$C21&gt;$B21),"",(C21/B21-F21/E21)/SQRT(((C21+F21)/(B21+E21))*(1-((C21+F21)/(B21+E21)))*(1/B21+1/E21)))</f>
        <v/>
      </c>
      <c r="H21" s="13">
        <f>IF(OR($B21="",NOT(ISNUMBER($B21)),NOT(ISNUMBER($C21)),$B21&lt;=0,$C21&gt;$B21),"",2*(1-NORM.S.DIST(ABS(G21),TRUE)))</f>
        <v/>
      </c>
      <c r="I21" s="24">
        <f>IF(OR($B21="",NOT(ISNUMBER($B21)),NOT(ISNUMBER($C21)),$B21&lt;=0,$C21&gt;$B21),"",COUNTIF($H$5:$H$304,"&lt;"&amp;H21)+1)</f>
        <v/>
      </c>
      <c r="J21" s="13">
        <f>IF(OR($B21="",NOT(ISNUMBER($B21)),NOT(ISNUMBER($C21)),$B21&lt;=0,$C21&gt;$B21),"",I21/$S$5*$S$6)</f>
        <v/>
      </c>
      <c r="K21" s="13">
        <f>IF(OR($B21="",NOT(ISNUMBER($B21)),NOT(ISNUMBER($C21)),$B21&lt;=0,$C21&gt;$B21),"",MIN(1,MINIFS($AA$5:$AA$304,$I$5:$I$304,"&gt;="&amp;I21)))</f>
        <v/>
      </c>
      <c r="L21" s="15">
        <f>IF(OR($B21="",NOT(ISNUMBER($B21)),NOT(ISNUMBER($C21)),$B21&lt;=0,$C21&gt;$B21),"",MAX((((C21/B21)+$S$7^2/(2*B21))/(1+$S$7^2/B21))-(($S$7*SQRT((C21/B21)*(1-(C21/B21))/B21+$S$7^2/(4*B21^2)))/(1+$S$7^2/B21)),0))</f>
        <v/>
      </c>
      <c r="M21" s="15">
        <f>IF(OR($B21="",NOT(ISNUMBER($B21)),NOT(ISNUMBER($C21)),$B21&lt;=0,$C21&gt;$B21),"",MIN((((C21/B21)+$S$7^2/(2*B21))/(1+$S$7^2/B21))+(($S$7*SQRT((C21/B21)*(1-(C21/B21))/B21+$S$7^2/(4*B21^2)))/(1+$S$7^2/B21)),1))</f>
        <v/>
      </c>
      <c r="N21" s="25">
        <f>IF(OR($B21="",NOT(ISNUMBER($B21)),NOT(ISNUMBER($C21)),$B21&lt;=0,$C21&gt;$B21),"",IF(ABS(D21-F21/E21)/(F21/E21)&gt;=$S$8,"stands out","-"))</f>
        <v/>
      </c>
      <c r="O21" s="25">
        <f>IF(OR($B21="",NOT(ISNUMBER($B21)),NOT(ISNUMBER($C21)),$B21&lt;=0,$C21&gt;$B21),"",IF(H21&lt;$S$9,"significant","-"))</f>
        <v/>
      </c>
      <c r="P21" s="4">
        <f>IF(AND(ISNUMBER($C21),ISNUMBER($B21),$C21&gt;$B21),"more conversions than clicks - export one conversion per click",IF(OR($B21="",NOT(ISNUMBER($B21)),NOT(ISNUMBER($C21)),$B21&lt;=0,$C21&gt;$B21),"",IF(K21&lt;$S$6,"survives","-")))</f>
        <v/>
      </c>
      <c r="AA21" s="26">
        <f>IF(OR($B21="",NOT(ISNUMBER($B21)),NOT(ISNUMBER($C21)),$B21&lt;=0,$C21&gt;$B21),"",H21*$S$5/I21)</f>
        <v/>
      </c>
      <c r="AB21" s="5">
        <f>IF(OR($B21="",NOT(ISNUMBER($B21)),NOT(ISNUMBER($C21)),$B21&lt;=0,$C21&gt;$B21),0,1)</f>
        <v/>
      </c>
    </row>
    <row r="22">
      <c r="A22" s="21" t="inlineStr">
        <is>
          <t>segment 18</t>
        </is>
      </c>
      <c r="B22" s="6" t="n">
        <v>614</v>
      </c>
      <c r="C22" s="6" t="n">
        <v>13</v>
      </c>
      <c r="D22" s="15">
        <f>IF(OR($B22="",NOT(ISNUMBER($B22)),NOT(ISNUMBER($C22)),$B22&lt;=0,$C22&gt;$B22),"",C22/B22)</f>
        <v/>
      </c>
      <c r="E22" s="22">
        <f>IF(OR($B22="",NOT(ISNUMBER($B22)),NOT(ISNUMBER($C22)),$B22&lt;=0,$C22&gt;$B22),"",SUMIFS($B$5:$B$304,$AB$5:$AB$304,1)-B22)</f>
        <v/>
      </c>
      <c r="F22" s="22">
        <f>IF(OR($B22="",NOT(ISNUMBER($B22)),NOT(ISNUMBER($C22)),$B22&lt;=0,$C22&gt;$B22),"",SUMIFS($C$5:$C$304,$AB$5:$AB$304,1)-C22)</f>
        <v/>
      </c>
      <c r="G22" s="23">
        <f>IF(OR($B22="",NOT(ISNUMBER($B22)),NOT(ISNUMBER($C22)),$B22&lt;=0,$C22&gt;$B22),"",(C22/B22-F22/E22)/SQRT(((C22+F22)/(B22+E22))*(1-((C22+F22)/(B22+E22)))*(1/B22+1/E22)))</f>
        <v/>
      </c>
      <c r="H22" s="13">
        <f>IF(OR($B22="",NOT(ISNUMBER($B22)),NOT(ISNUMBER($C22)),$B22&lt;=0,$C22&gt;$B22),"",2*(1-NORM.S.DIST(ABS(G22),TRUE)))</f>
        <v/>
      </c>
      <c r="I22" s="24">
        <f>IF(OR($B22="",NOT(ISNUMBER($B22)),NOT(ISNUMBER($C22)),$B22&lt;=0,$C22&gt;$B22),"",COUNTIF($H$5:$H$304,"&lt;"&amp;H22)+1)</f>
        <v/>
      </c>
      <c r="J22" s="13">
        <f>IF(OR($B22="",NOT(ISNUMBER($B22)),NOT(ISNUMBER($C22)),$B22&lt;=0,$C22&gt;$B22),"",I22/$S$5*$S$6)</f>
        <v/>
      </c>
      <c r="K22" s="13">
        <f>IF(OR($B22="",NOT(ISNUMBER($B22)),NOT(ISNUMBER($C22)),$B22&lt;=0,$C22&gt;$B22),"",MIN(1,MINIFS($AA$5:$AA$304,$I$5:$I$304,"&gt;="&amp;I22)))</f>
        <v/>
      </c>
      <c r="L22" s="15">
        <f>IF(OR($B22="",NOT(ISNUMBER($B22)),NOT(ISNUMBER($C22)),$B22&lt;=0,$C22&gt;$B22),"",MAX((((C22/B22)+$S$7^2/(2*B22))/(1+$S$7^2/B22))-(($S$7*SQRT((C22/B22)*(1-(C22/B22))/B22+$S$7^2/(4*B22^2)))/(1+$S$7^2/B22)),0))</f>
        <v/>
      </c>
      <c r="M22" s="15">
        <f>IF(OR($B22="",NOT(ISNUMBER($B22)),NOT(ISNUMBER($C22)),$B22&lt;=0,$C22&gt;$B22),"",MIN((((C22/B22)+$S$7^2/(2*B22))/(1+$S$7^2/B22))+(($S$7*SQRT((C22/B22)*(1-(C22/B22))/B22+$S$7^2/(4*B22^2)))/(1+$S$7^2/B22)),1))</f>
        <v/>
      </c>
      <c r="N22" s="25">
        <f>IF(OR($B22="",NOT(ISNUMBER($B22)),NOT(ISNUMBER($C22)),$B22&lt;=0,$C22&gt;$B22),"",IF(ABS(D22-F22/E22)/(F22/E22)&gt;=$S$8,"stands out","-"))</f>
        <v/>
      </c>
      <c r="O22" s="25">
        <f>IF(OR($B22="",NOT(ISNUMBER($B22)),NOT(ISNUMBER($C22)),$B22&lt;=0,$C22&gt;$B22),"",IF(H22&lt;$S$9,"significant","-"))</f>
        <v/>
      </c>
      <c r="P22" s="4">
        <f>IF(AND(ISNUMBER($C22),ISNUMBER($B22),$C22&gt;$B22),"more conversions than clicks - export one conversion per click",IF(OR($B22="",NOT(ISNUMBER($B22)),NOT(ISNUMBER($C22)),$B22&lt;=0,$C22&gt;$B22),"",IF(K22&lt;$S$6,"survives","-")))</f>
        <v/>
      </c>
      <c r="AA22" s="26">
        <f>IF(OR($B22="",NOT(ISNUMBER($B22)),NOT(ISNUMBER($C22)),$B22&lt;=0,$C22&gt;$B22),"",H22*$S$5/I22)</f>
        <v/>
      </c>
      <c r="AB22" s="5">
        <f>IF(OR($B22="",NOT(ISNUMBER($B22)),NOT(ISNUMBER($C22)),$B22&lt;=0,$C22&gt;$B22),0,1)</f>
        <v/>
      </c>
    </row>
    <row r="23">
      <c r="A23" s="21" t="inlineStr">
        <is>
          <t>segment 19</t>
        </is>
      </c>
      <c r="B23" s="6" t="n">
        <v>632</v>
      </c>
      <c r="C23" s="6" t="n">
        <v>14</v>
      </c>
      <c r="D23" s="15">
        <f>IF(OR($B23="",NOT(ISNUMBER($B23)),NOT(ISNUMBER($C23)),$B23&lt;=0,$C23&gt;$B23),"",C23/B23)</f>
        <v/>
      </c>
      <c r="E23" s="22">
        <f>IF(OR($B23="",NOT(ISNUMBER($B23)),NOT(ISNUMBER($C23)),$B23&lt;=0,$C23&gt;$B23),"",SUMIFS($B$5:$B$304,$AB$5:$AB$304,1)-B23)</f>
        <v/>
      </c>
      <c r="F23" s="22">
        <f>IF(OR($B23="",NOT(ISNUMBER($B23)),NOT(ISNUMBER($C23)),$B23&lt;=0,$C23&gt;$B23),"",SUMIFS($C$5:$C$304,$AB$5:$AB$304,1)-C23)</f>
        <v/>
      </c>
      <c r="G23" s="23">
        <f>IF(OR($B23="",NOT(ISNUMBER($B23)),NOT(ISNUMBER($C23)),$B23&lt;=0,$C23&gt;$B23),"",(C23/B23-F23/E23)/SQRT(((C23+F23)/(B23+E23))*(1-((C23+F23)/(B23+E23)))*(1/B23+1/E23)))</f>
        <v/>
      </c>
      <c r="H23" s="13">
        <f>IF(OR($B23="",NOT(ISNUMBER($B23)),NOT(ISNUMBER($C23)),$B23&lt;=0,$C23&gt;$B23),"",2*(1-NORM.S.DIST(ABS(G23),TRUE)))</f>
        <v/>
      </c>
      <c r="I23" s="24">
        <f>IF(OR($B23="",NOT(ISNUMBER($B23)),NOT(ISNUMBER($C23)),$B23&lt;=0,$C23&gt;$B23),"",COUNTIF($H$5:$H$304,"&lt;"&amp;H23)+1)</f>
        <v/>
      </c>
      <c r="J23" s="13">
        <f>IF(OR($B23="",NOT(ISNUMBER($B23)),NOT(ISNUMBER($C23)),$B23&lt;=0,$C23&gt;$B23),"",I23/$S$5*$S$6)</f>
        <v/>
      </c>
      <c r="K23" s="13">
        <f>IF(OR($B23="",NOT(ISNUMBER($B23)),NOT(ISNUMBER($C23)),$B23&lt;=0,$C23&gt;$B23),"",MIN(1,MINIFS($AA$5:$AA$304,$I$5:$I$304,"&gt;="&amp;I23)))</f>
        <v/>
      </c>
      <c r="L23" s="15">
        <f>IF(OR($B23="",NOT(ISNUMBER($B23)),NOT(ISNUMBER($C23)),$B23&lt;=0,$C23&gt;$B23),"",MAX((((C23/B23)+$S$7^2/(2*B23))/(1+$S$7^2/B23))-(($S$7*SQRT((C23/B23)*(1-(C23/B23))/B23+$S$7^2/(4*B23^2)))/(1+$S$7^2/B23)),0))</f>
        <v/>
      </c>
      <c r="M23" s="15">
        <f>IF(OR($B23="",NOT(ISNUMBER($B23)),NOT(ISNUMBER($C23)),$B23&lt;=0,$C23&gt;$B23),"",MIN((((C23/B23)+$S$7^2/(2*B23))/(1+$S$7^2/B23))+(($S$7*SQRT((C23/B23)*(1-(C23/B23))/B23+$S$7^2/(4*B23^2)))/(1+$S$7^2/B23)),1))</f>
        <v/>
      </c>
      <c r="N23" s="25">
        <f>IF(OR($B23="",NOT(ISNUMBER($B23)),NOT(ISNUMBER($C23)),$B23&lt;=0,$C23&gt;$B23),"",IF(ABS(D23-F23/E23)/(F23/E23)&gt;=$S$8,"stands out","-"))</f>
        <v/>
      </c>
      <c r="O23" s="25">
        <f>IF(OR($B23="",NOT(ISNUMBER($B23)),NOT(ISNUMBER($C23)),$B23&lt;=0,$C23&gt;$B23),"",IF(H23&lt;$S$9,"significant","-"))</f>
        <v/>
      </c>
      <c r="P23" s="4">
        <f>IF(AND(ISNUMBER($C23),ISNUMBER($B23),$C23&gt;$B23),"more conversions than clicks - export one conversion per click",IF(OR($B23="",NOT(ISNUMBER($B23)),NOT(ISNUMBER($C23)),$B23&lt;=0,$C23&gt;$B23),"",IF(K23&lt;$S$6,"survives","-")))</f>
        <v/>
      </c>
      <c r="AA23" s="26">
        <f>IF(OR($B23="",NOT(ISNUMBER($B23)),NOT(ISNUMBER($C23)),$B23&lt;=0,$C23&gt;$B23),"",H23*$S$5/I23)</f>
        <v/>
      </c>
      <c r="AB23" s="5">
        <f>IF(OR($B23="",NOT(ISNUMBER($B23)),NOT(ISNUMBER($C23)),$B23&lt;=0,$C23&gt;$B23),0,1)</f>
        <v/>
      </c>
    </row>
    <row r="24">
      <c r="A24" s="21" t="inlineStr">
        <is>
          <t>segment 20</t>
        </is>
      </c>
      <c r="B24" s="6" t="n">
        <v>632</v>
      </c>
      <c r="C24" s="6" t="n">
        <v>21</v>
      </c>
      <c r="D24" s="15">
        <f>IF(OR($B24="",NOT(ISNUMBER($B24)),NOT(ISNUMBER($C24)),$B24&lt;=0,$C24&gt;$B24),"",C24/B24)</f>
        <v/>
      </c>
      <c r="E24" s="22">
        <f>IF(OR($B24="",NOT(ISNUMBER($B24)),NOT(ISNUMBER($C24)),$B24&lt;=0,$C24&gt;$B24),"",SUMIFS($B$5:$B$304,$AB$5:$AB$304,1)-B24)</f>
        <v/>
      </c>
      <c r="F24" s="22">
        <f>IF(OR($B24="",NOT(ISNUMBER($B24)),NOT(ISNUMBER($C24)),$B24&lt;=0,$C24&gt;$B24),"",SUMIFS($C$5:$C$304,$AB$5:$AB$304,1)-C24)</f>
        <v/>
      </c>
      <c r="G24" s="23">
        <f>IF(OR($B24="",NOT(ISNUMBER($B24)),NOT(ISNUMBER($C24)),$B24&lt;=0,$C24&gt;$B24),"",(C24/B24-F24/E24)/SQRT(((C24+F24)/(B24+E24))*(1-((C24+F24)/(B24+E24)))*(1/B24+1/E24)))</f>
        <v/>
      </c>
      <c r="H24" s="13">
        <f>IF(OR($B24="",NOT(ISNUMBER($B24)),NOT(ISNUMBER($C24)),$B24&lt;=0,$C24&gt;$B24),"",2*(1-NORM.S.DIST(ABS(G24),TRUE)))</f>
        <v/>
      </c>
      <c r="I24" s="24">
        <f>IF(OR($B24="",NOT(ISNUMBER($B24)),NOT(ISNUMBER($C24)),$B24&lt;=0,$C24&gt;$B24),"",COUNTIF($H$5:$H$304,"&lt;"&amp;H24)+1)</f>
        <v/>
      </c>
      <c r="J24" s="13">
        <f>IF(OR($B24="",NOT(ISNUMBER($B24)),NOT(ISNUMBER($C24)),$B24&lt;=0,$C24&gt;$B24),"",I24/$S$5*$S$6)</f>
        <v/>
      </c>
      <c r="K24" s="13">
        <f>IF(OR($B24="",NOT(ISNUMBER($B24)),NOT(ISNUMBER($C24)),$B24&lt;=0,$C24&gt;$B24),"",MIN(1,MINIFS($AA$5:$AA$304,$I$5:$I$304,"&gt;="&amp;I24)))</f>
        <v/>
      </c>
      <c r="L24" s="15">
        <f>IF(OR($B24="",NOT(ISNUMBER($B24)),NOT(ISNUMBER($C24)),$B24&lt;=0,$C24&gt;$B24),"",MAX((((C24/B24)+$S$7^2/(2*B24))/(1+$S$7^2/B24))-(($S$7*SQRT((C24/B24)*(1-(C24/B24))/B24+$S$7^2/(4*B24^2)))/(1+$S$7^2/B24)),0))</f>
        <v/>
      </c>
      <c r="M24" s="15">
        <f>IF(OR($B24="",NOT(ISNUMBER($B24)),NOT(ISNUMBER($C24)),$B24&lt;=0,$C24&gt;$B24),"",MIN((((C24/B24)+$S$7^2/(2*B24))/(1+$S$7^2/B24))+(($S$7*SQRT((C24/B24)*(1-(C24/B24))/B24+$S$7^2/(4*B24^2)))/(1+$S$7^2/B24)),1))</f>
        <v/>
      </c>
      <c r="N24" s="25">
        <f>IF(OR($B24="",NOT(ISNUMBER($B24)),NOT(ISNUMBER($C24)),$B24&lt;=0,$C24&gt;$B24),"",IF(ABS(D24-F24/E24)/(F24/E24)&gt;=$S$8,"stands out","-"))</f>
        <v/>
      </c>
      <c r="O24" s="25">
        <f>IF(OR($B24="",NOT(ISNUMBER($B24)),NOT(ISNUMBER($C24)),$B24&lt;=0,$C24&gt;$B24),"",IF(H24&lt;$S$9,"significant","-"))</f>
        <v/>
      </c>
      <c r="P24" s="4">
        <f>IF(AND(ISNUMBER($C24),ISNUMBER($B24),$C24&gt;$B24),"more conversions than clicks - export one conversion per click",IF(OR($B24="",NOT(ISNUMBER($B24)),NOT(ISNUMBER($C24)),$B24&lt;=0,$C24&gt;$B24),"",IF(K24&lt;$S$6,"survives","-")))</f>
        <v/>
      </c>
      <c r="AA24" s="26">
        <f>IF(OR($B24="",NOT(ISNUMBER($B24)),NOT(ISNUMBER($C24)),$B24&lt;=0,$C24&gt;$B24),"",H24*$S$5/I24)</f>
        <v/>
      </c>
      <c r="AB24" s="5">
        <f>IF(OR($B24="",NOT(ISNUMBER($B24)),NOT(ISNUMBER($C24)),$B24&lt;=0,$C24&gt;$B24),0,1)</f>
        <v/>
      </c>
    </row>
    <row r="25">
      <c r="A25" s="21" t="inlineStr">
        <is>
          <t>segment 21</t>
        </is>
      </c>
      <c r="B25" s="6" t="n">
        <v>650</v>
      </c>
      <c r="C25" s="6" t="n">
        <v>17</v>
      </c>
      <c r="D25" s="15">
        <f>IF(OR($B25="",NOT(ISNUMBER($B25)),NOT(ISNUMBER($C25)),$B25&lt;=0,$C25&gt;$B25),"",C25/B25)</f>
        <v/>
      </c>
      <c r="E25" s="22">
        <f>IF(OR($B25="",NOT(ISNUMBER($B25)),NOT(ISNUMBER($C25)),$B25&lt;=0,$C25&gt;$B25),"",SUMIFS($B$5:$B$304,$AB$5:$AB$304,1)-B25)</f>
        <v/>
      </c>
      <c r="F25" s="22">
        <f>IF(OR($B25="",NOT(ISNUMBER($B25)),NOT(ISNUMBER($C25)),$B25&lt;=0,$C25&gt;$B25),"",SUMIFS($C$5:$C$304,$AB$5:$AB$304,1)-C25)</f>
        <v/>
      </c>
      <c r="G25" s="23">
        <f>IF(OR($B25="",NOT(ISNUMBER($B25)),NOT(ISNUMBER($C25)),$B25&lt;=0,$C25&gt;$B25),"",(C25/B25-F25/E25)/SQRT(((C25+F25)/(B25+E25))*(1-((C25+F25)/(B25+E25)))*(1/B25+1/E25)))</f>
        <v/>
      </c>
      <c r="H25" s="13">
        <f>IF(OR($B25="",NOT(ISNUMBER($B25)),NOT(ISNUMBER($C25)),$B25&lt;=0,$C25&gt;$B25),"",2*(1-NORM.S.DIST(ABS(G25),TRUE)))</f>
        <v/>
      </c>
      <c r="I25" s="24">
        <f>IF(OR($B25="",NOT(ISNUMBER($B25)),NOT(ISNUMBER($C25)),$B25&lt;=0,$C25&gt;$B25),"",COUNTIF($H$5:$H$304,"&lt;"&amp;H25)+1)</f>
        <v/>
      </c>
      <c r="J25" s="13">
        <f>IF(OR($B25="",NOT(ISNUMBER($B25)),NOT(ISNUMBER($C25)),$B25&lt;=0,$C25&gt;$B25),"",I25/$S$5*$S$6)</f>
        <v/>
      </c>
      <c r="K25" s="13">
        <f>IF(OR($B25="",NOT(ISNUMBER($B25)),NOT(ISNUMBER($C25)),$B25&lt;=0,$C25&gt;$B25),"",MIN(1,MINIFS($AA$5:$AA$304,$I$5:$I$304,"&gt;="&amp;I25)))</f>
        <v/>
      </c>
      <c r="L25" s="15">
        <f>IF(OR($B25="",NOT(ISNUMBER($B25)),NOT(ISNUMBER($C25)),$B25&lt;=0,$C25&gt;$B25),"",MAX((((C25/B25)+$S$7^2/(2*B25))/(1+$S$7^2/B25))-(($S$7*SQRT((C25/B25)*(1-(C25/B25))/B25+$S$7^2/(4*B25^2)))/(1+$S$7^2/B25)),0))</f>
        <v/>
      </c>
      <c r="M25" s="15">
        <f>IF(OR($B25="",NOT(ISNUMBER($B25)),NOT(ISNUMBER($C25)),$B25&lt;=0,$C25&gt;$B25),"",MIN((((C25/B25)+$S$7^2/(2*B25))/(1+$S$7^2/B25))+(($S$7*SQRT((C25/B25)*(1-(C25/B25))/B25+$S$7^2/(4*B25^2)))/(1+$S$7^2/B25)),1))</f>
        <v/>
      </c>
      <c r="N25" s="25">
        <f>IF(OR($B25="",NOT(ISNUMBER($B25)),NOT(ISNUMBER($C25)),$B25&lt;=0,$C25&gt;$B25),"",IF(ABS(D25-F25/E25)/(F25/E25)&gt;=$S$8,"stands out","-"))</f>
        <v/>
      </c>
      <c r="O25" s="25">
        <f>IF(OR($B25="",NOT(ISNUMBER($B25)),NOT(ISNUMBER($C25)),$B25&lt;=0,$C25&gt;$B25),"",IF(H25&lt;$S$9,"significant","-"))</f>
        <v/>
      </c>
      <c r="P25" s="4">
        <f>IF(AND(ISNUMBER($C25),ISNUMBER($B25),$C25&gt;$B25),"more conversions than clicks - export one conversion per click",IF(OR($B25="",NOT(ISNUMBER($B25)),NOT(ISNUMBER($C25)),$B25&lt;=0,$C25&gt;$B25),"",IF(K25&lt;$S$6,"survives","-")))</f>
        <v/>
      </c>
      <c r="AA25" s="26">
        <f>IF(OR($B25="",NOT(ISNUMBER($B25)),NOT(ISNUMBER($C25)),$B25&lt;=0,$C25&gt;$B25),"",H25*$S$5/I25)</f>
        <v/>
      </c>
      <c r="AB25" s="5">
        <f>IF(OR($B25="",NOT(ISNUMBER($B25)),NOT(ISNUMBER($C25)),$B25&lt;=0,$C25&gt;$B25),0,1)</f>
        <v/>
      </c>
    </row>
    <row r="26">
      <c r="A26" s="21" t="inlineStr">
        <is>
          <t>segment 22</t>
        </is>
      </c>
      <c r="B26" s="6" t="n">
        <v>662</v>
      </c>
      <c r="C26" s="6" t="n">
        <v>10</v>
      </c>
      <c r="D26" s="15">
        <f>IF(OR($B26="",NOT(ISNUMBER($B26)),NOT(ISNUMBER($C26)),$B26&lt;=0,$C26&gt;$B26),"",C26/B26)</f>
        <v/>
      </c>
      <c r="E26" s="22">
        <f>IF(OR($B26="",NOT(ISNUMBER($B26)),NOT(ISNUMBER($C26)),$B26&lt;=0,$C26&gt;$B26),"",SUMIFS($B$5:$B$304,$AB$5:$AB$304,1)-B26)</f>
        <v/>
      </c>
      <c r="F26" s="22">
        <f>IF(OR($B26="",NOT(ISNUMBER($B26)),NOT(ISNUMBER($C26)),$B26&lt;=0,$C26&gt;$B26),"",SUMIFS($C$5:$C$304,$AB$5:$AB$304,1)-C26)</f>
        <v/>
      </c>
      <c r="G26" s="23">
        <f>IF(OR($B26="",NOT(ISNUMBER($B26)),NOT(ISNUMBER($C26)),$B26&lt;=0,$C26&gt;$B26),"",(C26/B26-F26/E26)/SQRT(((C26+F26)/(B26+E26))*(1-((C26+F26)/(B26+E26)))*(1/B26+1/E26)))</f>
        <v/>
      </c>
      <c r="H26" s="13">
        <f>IF(OR($B26="",NOT(ISNUMBER($B26)),NOT(ISNUMBER($C26)),$B26&lt;=0,$C26&gt;$B26),"",2*(1-NORM.S.DIST(ABS(G26),TRUE)))</f>
        <v/>
      </c>
      <c r="I26" s="24">
        <f>IF(OR($B26="",NOT(ISNUMBER($B26)),NOT(ISNUMBER($C26)),$B26&lt;=0,$C26&gt;$B26),"",COUNTIF($H$5:$H$304,"&lt;"&amp;H26)+1)</f>
        <v/>
      </c>
      <c r="J26" s="13">
        <f>IF(OR($B26="",NOT(ISNUMBER($B26)),NOT(ISNUMBER($C26)),$B26&lt;=0,$C26&gt;$B26),"",I26/$S$5*$S$6)</f>
        <v/>
      </c>
      <c r="K26" s="13">
        <f>IF(OR($B26="",NOT(ISNUMBER($B26)),NOT(ISNUMBER($C26)),$B26&lt;=0,$C26&gt;$B26),"",MIN(1,MINIFS($AA$5:$AA$304,$I$5:$I$304,"&gt;="&amp;I26)))</f>
        <v/>
      </c>
      <c r="L26" s="15">
        <f>IF(OR($B26="",NOT(ISNUMBER($B26)),NOT(ISNUMBER($C26)),$B26&lt;=0,$C26&gt;$B26),"",MAX((((C26/B26)+$S$7^2/(2*B26))/(1+$S$7^2/B26))-(($S$7*SQRT((C26/B26)*(1-(C26/B26))/B26+$S$7^2/(4*B26^2)))/(1+$S$7^2/B26)),0))</f>
        <v/>
      </c>
      <c r="M26" s="15">
        <f>IF(OR($B26="",NOT(ISNUMBER($B26)),NOT(ISNUMBER($C26)),$B26&lt;=0,$C26&gt;$B26),"",MIN((((C26/B26)+$S$7^2/(2*B26))/(1+$S$7^2/B26))+(($S$7*SQRT((C26/B26)*(1-(C26/B26))/B26+$S$7^2/(4*B26^2)))/(1+$S$7^2/B26)),1))</f>
        <v/>
      </c>
      <c r="N26" s="25">
        <f>IF(OR($B26="",NOT(ISNUMBER($B26)),NOT(ISNUMBER($C26)),$B26&lt;=0,$C26&gt;$B26),"",IF(ABS(D26-F26/E26)/(F26/E26)&gt;=$S$8,"stands out","-"))</f>
        <v/>
      </c>
      <c r="O26" s="25">
        <f>IF(OR($B26="",NOT(ISNUMBER($B26)),NOT(ISNUMBER($C26)),$B26&lt;=0,$C26&gt;$B26),"",IF(H26&lt;$S$9,"significant","-"))</f>
        <v/>
      </c>
      <c r="P26" s="4">
        <f>IF(AND(ISNUMBER($C26),ISNUMBER($B26),$C26&gt;$B26),"more conversions than clicks - export one conversion per click",IF(OR($B26="",NOT(ISNUMBER($B26)),NOT(ISNUMBER($C26)),$B26&lt;=0,$C26&gt;$B26),"",IF(K26&lt;$S$6,"survives","-")))</f>
        <v/>
      </c>
      <c r="AA26" s="26">
        <f>IF(OR($B26="",NOT(ISNUMBER($B26)),NOT(ISNUMBER($C26)),$B26&lt;=0,$C26&gt;$B26),"",H26*$S$5/I26)</f>
        <v/>
      </c>
      <c r="AB26" s="5">
        <f>IF(OR($B26="",NOT(ISNUMBER($B26)),NOT(ISNUMBER($C26)),$B26&lt;=0,$C26&gt;$B26),0,1)</f>
        <v/>
      </c>
    </row>
    <row r="27">
      <c r="A27" s="21" t="inlineStr">
        <is>
          <t>segment 23</t>
        </is>
      </c>
      <c r="B27" s="6" t="n">
        <v>692</v>
      </c>
      <c r="C27" s="6" t="n">
        <v>12</v>
      </c>
      <c r="D27" s="15">
        <f>IF(OR($B27="",NOT(ISNUMBER($B27)),NOT(ISNUMBER($C27)),$B27&lt;=0,$C27&gt;$B27),"",C27/B27)</f>
        <v/>
      </c>
      <c r="E27" s="22">
        <f>IF(OR($B27="",NOT(ISNUMBER($B27)),NOT(ISNUMBER($C27)),$B27&lt;=0,$C27&gt;$B27),"",SUMIFS($B$5:$B$304,$AB$5:$AB$304,1)-B27)</f>
        <v/>
      </c>
      <c r="F27" s="22">
        <f>IF(OR($B27="",NOT(ISNUMBER($B27)),NOT(ISNUMBER($C27)),$B27&lt;=0,$C27&gt;$B27),"",SUMIFS($C$5:$C$304,$AB$5:$AB$304,1)-C27)</f>
        <v/>
      </c>
      <c r="G27" s="23">
        <f>IF(OR($B27="",NOT(ISNUMBER($B27)),NOT(ISNUMBER($C27)),$B27&lt;=0,$C27&gt;$B27),"",(C27/B27-F27/E27)/SQRT(((C27+F27)/(B27+E27))*(1-((C27+F27)/(B27+E27)))*(1/B27+1/E27)))</f>
        <v/>
      </c>
      <c r="H27" s="13">
        <f>IF(OR($B27="",NOT(ISNUMBER($B27)),NOT(ISNUMBER($C27)),$B27&lt;=0,$C27&gt;$B27),"",2*(1-NORM.S.DIST(ABS(G27),TRUE)))</f>
        <v/>
      </c>
      <c r="I27" s="24">
        <f>IF(OR($B27="",NOT(ISNUMBER($B27)),NOT(ISNUMBER($C27)),$B27&lt;=0,$C27&gt;$B27),"",COUNTIF($H$5:$H$304,"&lt;"&amp;H27)+1)</f>
        <v/>
      </c>
      <c r="J27" s="13">
        <f>IF(OR($B27="",NOT(ISNUMBER($B27)),NOT(ISNUMBER($C27)),$B27&lt;=0,$C27&gt;$B27),"",I27/$S$5*$S$6)</f>
        <v/>
      </c>
      <c r="K27" s="13">
        <f>IF(OR($B27="",NOT(ISNUMBER($B27)),NOT(ISNUMBER($C27)),$B27&lt;=0,$C27&gt;$B27),"",MIN(1,MINIFS($AA$5:$AA$304,$I$5:$I$304,"&gt;="&amp;I27)))</f>
        <v/>
      </c>
      <c r="L27" s="15">
        <f>IF(OR($B27="",NOT(ISNUMBER($B27)),NOT(ISNUMBER($C27)),$B27&lt;=0,$C27&gt;$B27),"",MAX((((C27/B27)+$S$7^2/(2*B27))/(1+$S$7^2/B27))-(($S$7*SQRT((C27/B27)*(1-(C27/B27))/B27+$S$7^2/(4*B27^2)))/(1+$S$7^2/B27)),0))</f>
        <v/>
      </c>
      <c r="M27" s="15">
        <f>IF(OR($B27="",NOT(ISNUMBER($B27)),NOT(ISNUMBER($C27)),$B27&lt;=0,$C27&gt;$B27),"",MIN((((C27/B27)+$S$7^2/(2*B27))/(1+$S$7^2/B27))+(($S$7*SQRT((C27/B27)*(1-(C27/B27))/B27+$S$7^2/(4*B27^2)))/(1+$S$7^2/B27)),1))</f>
        <v/>
      </c>
      <c r="N27" s="25">
        <f>IF(OR($B27="",NOT(ISNUMBER($B27)),NOT(ISNUMBER($C27)),$B27&lt;=0,$C27&gt;$B27),"",IF(ABS(D27-F27/E27)/(F27/E27)&gt;=$S$8,"stands out","-"))</f>
        <v/>
      </c>
      <c r="O27" s="25">
        <f>IF(OR($B27="",NOT(ISNUMBER($B27)),NOT(ISNUMBER($C27)),$B27&lt;=0,$C27&gt;$B27),"",IF(H27&lt;$S$9,"significant","-"))</f>
        <v/>
      </c>
      <c r="P27" s="4">
        <f>IF(AND(ISNUMBER($C27),ISNUMBER($B27),$C27&gt;$B27),"more conversions than clicks - export one conversion per click",IF(OR($B27="",NOT(ISNUMBER($B27)),NOT(ISNUMBER($C27)),$B27&lt;=0,$C27&gt;$B27),"",IF(K27&lt;$S$6,"survives","-")))</f>
        <v/>
      </c>
      <c r="AA27" s="26">
        <f>IF(OR($B27="",NOT(ISNUMBER($B27)),NOT(ISNUMBER($C27)),$B27&lt;=0,$C27&gt;$B27),"",H27*$S$5/I27)</f>
        <v/>
      </c>
      <c r="AB27" s="5">
        <f>IF(OR($B27="",NOT(ISNUMBER($B27)),NOT(ISNUMBER($C27)),$B27&lt;=0,$C27&gt;$B27),0,1)</f>
        <v/>
      </c>
    </row>
    <row r="28">
      <c r="A28" s="21" t="inlineStr">
        <is>
          <t>segment 24</t>
        </is>
      </c>
      <c r="B28" s="6" t="n">
        <v>732</v>
      </c>
      <c r="C28" s="6" t="n">
        <v>9</v>
      </c>
      <c r="D28" s="15">
        <f>IF(OR($B28="",NOT(ISNUMBER($B28)),NOT(ISNUMBER($C28)),$B28&lt;=0,$C28&gt;$B28),"",C28/B28)</f>
        <v/>
      </c>
      <c r="E28" s="22">
        <f>IF(OR($B28="",NOT(ISNUMBER($B28)),NOT(ISNUMBER($C28)),$B28&lt;=0,$C28&gt;$B28),"",SUMIFS($B$5:$B$304,$AB$5:$AB$304,1)-B28)</f>
        <v/>
      </c>
      <c r="F28" s="22">
        <f>IF(OR($B28="",NOT(ISNUMBER($B28)),NOT(ISNUMBER($C28)),$B28&lt;=0,$C28&gt;$B28),"",SUMIFS($C$5:$C$304,$AB$5:$AB$304,1)-C28)</f>
        <v/>
      </c>
      <c r="G28" s="23">
        <f>IF(OR($B28="",NOT(ISNUMBER($B28)),NOT(ISNUMBER($C28)),$B28&lt;=0,$C28&gt;$B28),"",(C28/B28-F28/E28)/SQRT(((C28+F28)/(B28+E28))*(1-((C28+F28)/(B28+E28)))*(1/B28+1/E28)))</f>
        <v/>
      </c>
      <c r="H28" s="13">
        <f>IF(OR($B28="",NOT(ISNUMBER($B28)),NOT(ISNUMBER($C28)),$B28&lt;=0,$C28&gt;$B28),"",2*(1-NORM.S.DIST(ABS(G28),TRUE)))</f>
        <v/>
      </c>
      <c r="I28" s="24">
        <f>IF(OR($B28="",NOT(ISNUMBER($B28)),NOT(ISNUMBER($C28)),$B28&lt;=0,$C28&gt;$B28),"",COUNTIF($H$5:$H$304,"&lt;"&amp;H28)+1)</f>
        <v/>
      </c>
      <c r="J28" s="13">
        <f>IF(OR($B28="",NOT(ISNUMBER($B28)),NOT(ISNUMBER($C28)),$B28&lt;=0,$C28&gt;$B28),"",I28/$S$5*$S$6)</f>
        <v/>
      </c>
      <c r="K28" s="13">
        <f>IF(OR($B28="",NOT(ISNUMBER($B28)),NOT(ISNUMBER($C28)),$B28&lt;=0,$C28&gt;$B28),"",MIN(1,MINIFS($AA$5:$AA$304,$I$5:$I$304,"&gt;="&amp;I28)))</f>
        <v/>
      </c>
      <c r="L28" s="15">
        <f>IF(OR($B28="",NOT(ISNUMBER($B28)),NOT(ISNUMBER($C28)),$B28&lt;=0,$C28&gt;$B28),"",MAX((((C28/B28)+$S$7^2/(2*B28))/(1+$S$7^2/B28))-(($S$7*SQRT((C28/B28)*(1-(C28/B28))/B28+$S$7^2/(4*B28^2)))/(1+$S$7^2/B28)),0))</f>
        <v/>
      </c>
      <c r="M28" s="15">
        <f>IF(OR($B28="",NOT(ISNUMBER($B28)),NOT(ISNUMBER($C28)),$B28&lt;=0,$C28&gt;$B28),"",MIN((((C28/B28)+$S$7^2/(2*B28))/(1+$S$7^2/B28))+(($S$7*SQRT((C28/B28)*(1-(C28/B28))/B28+$S$7^2/(4*B28^2)))/(1+$S$7^2/B28)),1))</f>
        <v/>
      </c>
      <c r="N28" s="25">
        <f>IF(OR($B28="",NOT(ISNUMBER($B28)),NOT(ISNUMBER($C28)),$B28&lt;=0,$C28&gt;$B28),"",IF(ABS(D28-F28/E28)/(F28/E28)&gt;=$S$8,"stands out","-"))</f>
        <v/>
      </c>
      <c r="O28" s="25">
        <f>IF(OR($B28="",NOT(ISNUMBER($B28)),NOT(ISNUMBER($C28)),$B28&lt;=0,$C28&gt;$B28),"",IF(H28&lt;$S$9,"significant","-"))</f>
        <v/>
      </c>
      <c r="P28" s="4">
        <f>IF(AND(ISNUMBER($C28),ISNUMBER($B28),$C28&gt;$B28),"more conversions than clicks - export one conversion per click",IF(OR($B28="",NOT(ISNUMBER($B28)),NOT(ISNUMBER($C28)),$B28&lt;=0,$C28&gt;$B28),"",IF(K28&lt;$S$6,"survives","-")))</f>
        <v/>
      </c>
      <c r="AA28" s="26">
        <f>IF(OR($B28="",NOT(ISNUMBER($B28)),NOT(ISNUMBER($C28)),$B28&lt;=0,$C28&gt;$B28),"",H28*$S$5/I28)</f>
        <v/>
      </c>
      <c r="AB28" s="5">
        <f>IF(OR($B28="",NOT(ISNUMBER($B28)),NOT(ISNUMBER($C28)),$B28&lt;=0,$C28&gt;$B28),0,1)</f>
        <v/>
      </c>
    </row>
    <row r="29">
      <c r="A29" s="21" t="inlineStr">
        <is>
          <t>segment 25</t>
        </is>
      </c>
      <c r="B29" s="6" t="n">
        <v>751</v>
      </c>
      <c r="C29" s="6" t="n">
        <v>13</v>
      </c>
      <c r="D29" s="15">
        <f>IF(OR($B29="",NOT(ISNUMBER($B29)),NOT(ISNUMBER($C29)),$B29&lt;=0,$C29&gt;$B29),"",C29/B29)</f>
        <v/>
      </c>
      <c r="E29" s="22">
        <f>IF(OR($B29="",NOT(ISNUMBER($B29)),NOT(ISNUMBER($C29)),$B29&lt;=0,$C29&gt;$B29),"",SUMIFS($B$5:$B$304,$AB$5:$AB$304,1)-B29)</f>
        <v/>
      </c>
      <c r="F29" s="22">
        <f>IF(OR($B29="",NOT(ISNUMBER($B29)),NOT(ISNUMBER($C29)),$B29&lt;=0,$C29&gt;$B29),"",SUMIFS($C$5:$C$304,$AB$5:$AB$304,1)-C29)</f>
        <v/>
      </c>
      <c r="G29" s="23">
        <f>IF(OR($B29="",NOT(ISNUMBER($B29)),NOT(ISNUMBER($C29)),$B29&lt;=0,$C29&gt;$B29),"",(C29/B29-F29/E29)/SQRT(((C29+F29)/(B29+E29))*(1-((C29+F29)/(B29+E29)))*(1/B29+1/E29)))</f>
        <v/>
      </c>
      <c r="H29" s="13">
        <f>IF(OR($B29="",NOT(ISNUMBER($B29)),NOT(ISNUMBER($C29)),$B29&lt;=0,$C29&gt;$B29),"",2*(1-NORM.S.DIST(ABS(G29),TRUE)))</f>
        <v/>
      </c>
      <c r="I29" s="24">
        <f>IF(OR($B29="",NOT(ISNUMBER($B29)),NOT(ISNUMBER($C29)),$B29&lt;=0,$C29&gt;$B29),"",COUNTIF($H$5:$H$304,"&lt;"&amp;H29)+1)</f>
        <v/>
      </c>
      <c r="J29" s="13">
        <f>IF(OR($B29="",NOT(ISNUMBER($B29)),NOT(ISNUMBER($C29)),$B29&lt;=0,$C29&gt;$B29),"",I29/$S$5*$S$6)</f>
        <v/>
      </c>
      <c r="K29" s="13">
        <f>IF(OR($B29="",NOT(ISNUMBER($B29)),NOT(ISNUMBER($C29)),$B29&lt;=0,$C29&gt;$B29),"",MIN(1,MINIFS($AA$5:$AA$304,$I$5:$I$304,"&gt;="&amp;I29)))</f>
        <v/>
      </c>
      <c r="L29" s="15">
        <f>IF(OR($B29="",NOT(ISNUMBER($B29)),NOT(ISNUMBER($C29)),$B29&lt;=0,$C29&gt;$B29),"",MAX((((C29/B29)+$S$7^2/(2*B29))/(1+$S$7^2/B29))-(($S$7*SQRT((C29/B29)*(1-(C29/B29))/B29+$S$7^2/(4*B29^2)))/(1+$S$7^2/B29)),0))</f>
        <v/>
      </c>
      <c r="M29" s="15">
        <f>IF(OR($B29="",NOT(ISNUMBER($B29)),NOT(ISNUMBER($C29)),$B29&lt;=0,$C29&gt;$B29),"",MIN((((C29/B29)+$S$7^2/(2*B29))/(1+$S$7^2/B29))+(($S$7*SQRT((C29/B29)*(1-(C29/B29))/B29+$S$7^2/(4*B29^2)))/(1+$S$7^2/B29)),1))</f>
        <v/>
      </c>
      <c r="N29" s="25">
        <f>IF(OR($B29="",NOT(ISNUMBER($B29)),NOT(ISNUMBER($C29)),$B29&lt;=0,$C29&gt;$B29),"",IF(ABS(D29-F29/E29)/(F29/E29)&gt;=$S$8,"stands out","-"))</f>
        <v/>
      </c>
      <c r="O29" s="25">
        <f>IF(OR($B29="",NOT(ISNUMBER($B29)),NOT(ISNUMBER($C29)),$B29&lt;=0,$C29&gt;$B29),"",IF(H29&lt;$S$9,"significant","-"))</f>
        <v/>
      </c>
      <c r="P29" s="4">
        <f>IF(AND(ISNUMBER($C29),ISNUMBER($B29),$C29&gt;$B29),"more conversions than clicks - export one conversion per click",IF(OR($B29="",NOT(ISNUMBER($B29)),NOT(ISNUMBER($C29)),$B29&lt;=0,$C29&gt;$B29),"",IF(K29&lt;$S$6,"survives","-")))</f>
        <v/>
      </c>
      <c r="AA29" s="26">
        <f>IF(OR($B29="",NOT(ISNUMBER($B29)),NOT(ISNUMBER($C29)),$B29&lt;=0,$C29&gt;$B29),"",H29*$S$5/I29)</f>
        <v/>
      </c>
      <c r="AB29" s="5">
        <f>IF(OR($B29="",NOT(ISNUMBER($B29)),NOT(ISNUMBER($C29)),$B29&lt;=0,$C29&gt;$B29),0,1)</f>
        <v/>
      </c>
    </row>
    <row r="30">
      <c r="A30" s="21" t="inlineStr">
        <is>
          <t>segment 26</t>
        </is>
      </c>
      <c r="B30" s="6" t="n">
        <v>803</v>
      </c>
      <c r="C30" s="6" t="n">
        <v>7</v>
      </c>
      <c r="D30" s="15">
        <f>IF(OR($B30="",NOT(ISNUMBER($B30)),NOT(ISNUMBER($C30)),$B30&lt;=0,$C30&gt;$B30),"",C30/B30)</f>
        <v/>
      </c>
      <c r="E30" s="22">
        <f>IF(OR($B30="",NOT(ISNUMBER($B30)),NOT(ISNUMBER($C30)),$B30&lt;=0,$C30&gt;$B30),"",SUMIFS($B$5:$B$304,$AB$5:$AB$304,1)-B30)</f>
        <v/>
      </c>
      <c r="F30" s="22">
        <f>IF(OR($B30="",NOT(ISNUMBER($B30)),NOT(ISNUMBER($C30)),$B30&lt;=0,$C30&gt;$B30),"",SUMIFS($C$5:$C$304,$AB$5:$AB$304,1)-C30)</f>
        <v/>
      </c>
      <c r="G30" s="23">
        <f>IF(OR($B30="",NOT(ISNUMBER($B30)),NOT(ISNUMBER($C30)),$B30&lt;=0,$C30&gt;$B30),"",(C30/B30-F30/E30)/SQRT(((C30+F30)/(B30+E30))*(1-((C30+F30)/(B30+E30)))*(1/B30+1/E30)))</f>
        <v/>
      </c>
      <c r="H30" s="13">
        <f>IF(OR($B30="",NOT(ISNUMBER($B30)),NOT(ISNUMBER($C30)),$B30&lt;=0,$C30&gt;$B30),"",2*(1-NORM.S.DIST(ABS(G30),TRUE)))</f>
        <v/>
      </c>
      <c r="I30" s="24">
        <f>IF(OR($B30="",NOT(ISNUMBER($B30)),NOT(ISNUMBER($C30)),$B30&lt;=0,$C30&gt;$B30),"",COUNTIF($H$5:$H$304,"&lt;"&amp;H30)+1)</f>
        <v/>
      </c>
      <c r="J30" s="13">
        <f>IF(OR($B30="",NOT(ISNUMBER($B30)),NOT(ISNUMBER($C30)),$B30&lt;=0,$C30&gt;$B30),"",I30/$S$5*$S$6)</f>
        <v/>
      </c>
      <c r="K30" s="13">
        <f>IF(OR($B30="",NOT(ISNUMBER($B30)),NOT(ISNUMBER($C30)),$B30&lt;=0,$C30&gt;$B30),"",MIN(1,MINIFS($AA$5:$AA$304,$I$5:$I$304,"&gt;="&amp;I30)))</f>
        <v/>
      </c>
      <c r="L30" s="15">
        <f>IF(OR($B30="",NOT(ISNUMBER($B30)),NOT(ISNUMBER($C30)),$B30&lt;=0,$C30&gt;$B30),"",MAX((((C30/B30)+$S$7^2/(2*B30))/(1+$S$7^2/B30))-(($S$7*SQRT((C30/B30)*(1-(C30/B30))/B30+$S$7^2/(4*B30^2)))/(1+$S$7^2/B30)),0))</f>
        <v/>
      </c>
      <c r="M30" s="15">
        <f>IF(OR($B30="",NOT(ISNUMBER($B30)),NOT(ISNUMBER($C30)),$B30&lt;=0,$C30&gt;$B30),"",MIN((((C30/B30)+$S$7^2/(2*B30))/(1+$S$7^2/B30))+(($S$7*SQRT((C30/B30)*(1-(C30/B30))/B30+$S$7^2/(4*B30^2)))/(1+$S$7^2/B30)),1))</f>
        <v/>
      </c>
      <c r="N30" s="25">
        <f>IF(OR($B30="",NOT(ISNUMBER($B30)),NOT(ISNUMBER($C30)),$B30&lt;=0,$C30&gt;$B30),"",IF(ABS(D30-F30/E30)/(F30/E30)&gt;=$S$8,"stands out","-"))</f>
        <v/>
      </c>
      <c r="O30" s="25">
        <f>IF(OR($B30="",NOT(ISNUMBER($B30)),NOT(ISNUMBER($C30)),$B30&lt;=0,$C30&gt;$B30),"",IF(H30&lt;$S$9,"significant","-"))</f>
        <v/>
      </c>
      <c r="P30" s="4">
        <f>IF(AND(ISNUMBER($C30),ISNUMBER($B30),$C30&gt;$B30),"more conversions than clicks - export one conversion per click",IF(OR($B30="",NOT(ISNUMBER($B30)),NOT(ISNUMBER($C30)),$B30&lt;=0,$C30&gt;$B30),"",IF(K30&lt;$S$6,"survives","-")))</f>
        <v/>
      </c>
      <c r="AA30" s="26">
        <f>IF(OR($B30="",NOT(ISNUMBER($B30)),NOT(ISNUMBER($C30)),$B30&lt;=0,$C30&gt;$B30),"",H30*$S$5/I30)</f>
        <v/>
      </c>
      <c r="AB30" s="5">
        <f>IF(OR($B30="",NOT(ISNUMBER($B30)),NOT(ISNUMBER($C30)),$B30&lt;=0,$C30&gt;$B30),0,1)</f>
        <v/>
      </c>
    </row>
    <row r="31">
      <c r="A31" s="21" t="inlineStr">
        <is>
          <t>segment 27</t>
        </is>
      </c>
      <c r="B31" s="6" t="n">
        <v>813</v>
      </c>
      <c r="C31" s="6" t="n">
        <v>9</v>
      </c>
      <c r="D31" s="15">
        <f>IF(OR($B31="",NOT(ISNUMBER($B31)),NOT(ISNUMBER($C31)),$B31&lt;=0,$C31&gt;$B31),"",C31/B31)</f>
        <v/>
      </c>
      <c r="E31" s="22">
        <f>IF(OR($B31="",NOT(ISNUMBER($B31)),NOT(ISNUMBER($C31)),$B31&lt;=0,$C31&gt;$B31),"",SUMIFS($B$5:$B$304,$AB$5:$AB$304,1)-B31)</f>
        <v/>
      </c>
      <c r="F31" s="22">
        <f>IF(OR($B31="",NOT(ISNUMBER($B31)),NOT(ISNUMBER($C31)),$B31&lt;=0,$C31&gt;$B31),"",SUMIFS($C$5:$C$304,$AB$5:$AB$304,1)-C31)</f>
        <v/>
      </c>
      <c r="G31" s="23">
        <f>IF(OR($B31="",NOT(ISNUMBER($B31)),NOT(ISNUMBER($C31)),$B31&lt;=0,$C31&gt;$B31),"",(C31/B31-F31/E31)/SQRT(((C31+F31)/(B31+E31))*(1-((C31+F31)/(B31+E31)))*(1/B31+1/E31)))</f>
        <v/>
      </c>
      <c r="H31" s="13">
        <f>IF(OR($B31="",NOT(ISNUMBER($B31)),NOT(ISNUMBER($C31)),$B31&lt;=0,$C31&gt;$B31),"",2*(1-NORM.S.DIST(ABS(G31),TRUE)))</f>
        <v/>
      </c>
      <c r="I31" s="24">
        <f>IF(OR($B31="",NOT(ISNUMBER($B31)),NOT(ISNUMBER($C31)),$B31&lt;=0,$C31&gt;$B31),"",COUNTIF($H$5:$H$304,"&lt;"&amp;H31)+1)</f>
        <v/>
      </c>
      <c r="J31" s="13">
        <f>IF(OR($B31="",NOT(ISNUMBER($B31)),NOT(ISNUMBER($C31)),$B31&lt;=0,$C31&gt;$B31),"",I31/$S$5*$S$6)</f>
        <v/>
      </c>
      <c r="K31" s="13">
        <f>IF(OR($B31="",NOT(ISNUMBER($B31)),NOT(ISNUMBER($C31)),$B31&lt;=0,$C31&gt;$B31),"",MIN(1,MINIFS($AA$5:$AA$304,$I$5:$I$304,"&gt;="&amp;I31)))</f>
        <v/>
      </c>
      <c r="L31" s="15">
        <f>IF(OR($B31="",NOT(ISNUMBER($B31)),NOT(ISNUMBER($C31)),$B31&lt;=0,$C31&gt;$B31),"",MAX((((C31/B31)+$S$7^2/(2*B31))/(1+$S$7^2/B31))-(($S$7*SQRT((C31/B31)*(1-(C31/B31))/B31+$S$7^2/(4*B31^2)))/(1+$S$7^2/B31)),0))</f>
        <v/>
      </c>
      <c r="M31" s="15">
        <f>IF(OR($B31="",NOT(ISNUMBER($B31)),NOT(ISNUMBER($C31)),$B31&lt;=0,$C31&gt;$B31),"",MIN((((C31/B31)+$S$7^2/(2*B31))/(1+$S$7^2/B31))+(($S$7*SQRT((C31/B31)*(1-(C31/B31))/B31+$S$7^2/(4*B31^2)))/(1+$S$7^2/B31)),1))</f>
        <v/>
      </c>
      <c r="N31" s="25">
        <f>IF(OR($B31="",NOT(ISNUMBER($B31)),NOT(ISNUMBER($C31)),$B31&lt;=0,$C31&gt;$B31),"",IF(ABS(D31-F31/E31)/(F31/E31)&gt;=$S$8,"stands out","-"))</f>
        <v/>
      </c>
      <c r="O31" s="25">
        <f>IF(OR($B31="",NOT(ISNUMBER($B31)),NOT(ISNUMBER($C31)),$B31&lt;=0,$C31&gt;$B31),"",IF(H31&lt;$S$9,"significant","-"))</f>
        <v/>
      </c>
      <c r="P31" s="4">
        <f>IF(AND(ISNUMBER($C31),ISNUMBER($B31),$C31&gt;$B31),"more conversions than clicks - export one conversion per click",IF(OR($B31="",NOT(ISNUMBER($B31)),NOT(ISNUMBER($C31)),$B31&lt;=0,$C31&gt;$B31),"",IF(K31&lt;$S$6,"survives","-")))</f>
        <v/>
      </c>
      <c r="AA31" s="26">
        <f>IF(OR($B31="",NOT(ISNUMBER($B31)),NOT(ISNUMBER($C31)),$B31&lt;=0,$C31&gt;$B31),"",H31*$S$5/I31)</f>
        <v/>
      </c>
      <c r="AB31" s="5">
        <f>IF(OR($B31="",NOT(ISNUMBER($B31)),NOT(ISNUMBER($C31)),$B31&lt;=0,$C31&gt;$B31),0,1)</f>
        <v/>
      </c>
    </row>
    <row r="32">
      <c r="A32" s="21" t="inlineStr">
        <is>
          <t>segment 28</t>
        </is>
      </c>
      <c r="B32" s="6" t="n">
        <v>821</v>
      </c>
      <c r="C32" s="6" t="n">
        <v>15</v>
      </c>
      <c r="D32" s="15">
        <f>IF(OR($B32="",NOT(ISNUMBER($B32)),NOT(ISNUMBER($C32)),$B32&lt;=0,$C32&gt;$B32),"",C32/B32)</f>
        <v/>
      </c>
      <c r="E32" s="22">
        <f>IF(OR($B32="",NOT(ISNUMBER($B32)),NOT(ISNUMBER($C32)),$B32&lt;=0,$C32&gt;$B32),"",SUMIFS($B$5:$B$304,$AB$5:$AB$304,1)-B32)</f>
        <v/>
      </c>
      <c r="F32" s="22">
        <f>IF(OR($B32="",NOT(ISNUMBER($B32)),NOT(ISNUMBER($C32)),$B32&lt;=0,$C32&gt;$B32),"",SUMIFS($C$5:$C$304,$AB$5:$AB$304,1)-C32)</f>
        <v/>
      </c>
      <c r="G32" s="23">
        <f>IF(OR($B32="",NOT(ISNUMBER($B32)),NOT(ISNUMBER($C32)),$B32&lt;=0,$C32&gt;$B32),"",(C32/B32-F32/E32)/SQRT(((C32+F32)/(B32+E32))*(1-((C32+F32)/(B32+E32)))*(1/B32+1/E32)))</f>
        <v/>
      </c>
      <c r="H32" s="13">
        <f>IF(OR($B32="",NOT(ISNUMBER($B32)),NOT(ISNUMBER($C32)),$B32&lt;=0,$C32&gt;$B32),"",2*(1-NORM.S.DIST(ABS(G32),TRUE)))</f>
        <v/>
      </c>
      <c r="I32" s="24">
        <f>IF(OR($B32="",NOT(ISNUMBER($B32)),NOT(ISNUMBER($C32)),$B32&lt;=0,$C32&gt;$B32),"",COUNTIF($H$5:$H$304,"&lt;"&amp;H32)+1)</f>
        <v/>
      </c>
      <c r="J32" s="13">
        <f>IF(OR($B32="",NOT(ISNUMBER($B32)),NOT(ISNUMBER($C32)),$B32&lt;=0,$C32&gt;$B32),"",I32/$S$5*$S$6)</f>
        <v/>
      </c>
      <c r="K32" s="13">
        <f>IF(OR($B32="",NOT(ISNUMBER($B32)),NOT(ISNUMBER($C32)),$B32&lt;=0,$C32&gt;$B32),"",MIN(1,MINIFS($AA$5:$AA$304,$I$5:$I$304,"&gt;="&amp;I32)))</f>
        <v/>
      </c>
      <c r="L32" s="15">
        <f>IF(OR($B32="",NOT(ISNUMBER($B32)),NOT(ISNUMBER($C32)),$B32&lt;=0,$C32&gt;$B32),"",MAX((((C32/B32)+$S$7^2/(2*B32))/(1+$S$7^2/B32))-(($S$7*SQRT((C32/B32)*(1-(C32/B32))/B32+$S$7^2/(4*B32^2)))/(1+$S$7^2/B32)),0))</f>
        <v/>
      </c>
      <c r="M32" s="15">
        <f>IF(OR($B32="",NOT(ISNUMBER($B32)),NOT(ISNUMBER($C32)),$B32&lt;=0,$C32&gt;$B32),"",MIN((((C32/B32)+$S$7^2/(2*B32))/(1+$S$7^2/B32))+(($S$7*SQRT((C32/B32)*(1-(C32/B32))/B32+$S$7^2/(4*B32^2)))/(1+$S$7^2/B32)),1))</f>
        <v/>
      </c>
      <c r="N32" s="25">
        <f>IF(OR($B32="",NOT(ISNUMBER($B32)),NOT(ISNUMBER($C32)),$B32&lt;=0,$C32&gt;$B32),"",IF(ABS(D32-F32/E32)/(F32/E32)&gt;=$S$8,"stands out","-"))</f>
        <v/>
      </c>
      <c r="O32" s="25">
        <f>IF(OR($B32="",NOT(ISNUMBER($B32)),NOT(ISNUMBER($C32)),$B32&lt;=0,$C32&gt;$B32),"",IF(H32&lt;$S$9,"significant","-"))</f>
        <v/>
      </c>
      <c r="P32" s="4">
        <f>IF(AND(ISNUMBER($C32),ISNUMBER($B32),$C32&gt;$B32),"more conversions than clicks - export one conversion per click",IF(OR($B32="",NOT(ISNUMBER($B32)),NOT(ISNUMBER($C32)),$B32&lt;=0,$C32&gt;$B32),"",IF(K32&lt;$S$6,"survives","-")))</f>
        <v/>
      </c>
      <c r="AA32" s="26">
        <f>IF(OR($B32="",NOT(ISNUMBER($B32)),NOT(ISNUMBER($C32)),$B32&lt;=0,$C32&gt;$B32),"",H32*$S$5/I32)</f>
        <v/>
      </c>
      <c r="AB32" s="5">
        <f>IF(OR($B32="",NOT(ISNUMBER($B32)),NOT(ISNUMBER($C32)),$B32&lt;=0,$C32&gt;$B32),0,1)</f>
        <v/>
      </c>
    </row>
    <row r="33">
      <c r="A33" s="21" t="inlineStr">
        <is>
          <t>segment 29</t>
        </is>
      </c>
      <c r="B33" s="6" t="n">
        <v>857</v>
      </c>
      <c r="C33" s="6" t="n">
        <v>16</v>
      </c>
      <c r="D33" s="15">
        <f>IF(OR($B33="",NOT(ISNUMBER($B33)),NOT(ISNUMBER($C33)),$B33&lt;=0,$C33&gt;$B33),"",C33/B33)</f>
        <v/>
      </c>
      <c r="E33" s="22">
        <f>IF(OR($B33="",NOT(ISNUMBER($B33)),NOT(ISNUMBER($C33)),$B33&lt;=0,$C33&gt;$B33),"",SUMIFS($B$5:$B$304,$AB$5:$AB$304,1)-B33)</f>
        <v/>
      </c>
      <c r="F33" s="22">
        <f>IF(OR($B33="",NOT(ISNUMBER($B33)),NOT(ISNUMBER($C33)),$B33&lt;=0,$C33&gt;$B33),"",SUMIFS($C$5:$C$304,$AB$5:$AB$304,1)-C33)</f>
        <v/>
      </c>
      <c r="G33" s="23">
        <f>IF(OR($B33="",NOT(ISNUMBER($B33)),NOT(ISNUMBER($C33)),$B33&lt;=0,$C33&gt;$B33),"",(C33/B33-F33/E33)/SQRT(((C33+F33)/(B33+E33))*(1-((C33+F33)/(B33+E33)))*(1/B33+1/E33)))</f>
        <v/>
      </c>
      <c r="H33" s="13">
        <f>IF(OR($B33="",NOT(ISNUMBER($B33)),NOT(ISNUMBER($C33)),$B33&lt;=0,$C33&gt;$B33),"",2*(1-NORM.S.DIST(ABS(G33),TRUE)))</f>
        <v/>
      </c>
      <c r="I33" s="24">
        <f>IF(OR($B33="",NOT(ISNUMBER($B33)),NOT(ISNUMBER($C33)),$B33&lt;=0,$C33&gt;$B33),"",COUNTIF($H$5:$H$304,"&lt;"&amp;H33)+1)</f>
        <v/>
      </c>
      <c r="J33" s="13">
        <f>IF(OR($B33="",NOT(ISNUMBER($B33)),NOT(ISNUMBER($C33)),$B33&lt;=0,$C33&gt;$B33),"",I33/$S$5*$S$6)</f>
        <v/>
      </c>
      <c r="K33" s="13">
        <f>IF(OR($B33="",NOT(ISNUMBER($B33)),NOT(ISNUMBER($C33)),$B33&lt;=0,$C33&gt;$B33),"",MIN(1,MINIFS($AA$5:$AA$304,$I$5:$I$304,"&gt;="&amp;I33)))</f>
        <v/>
      </c>
      <c r="L33" s="15">
        <f>IF(OR($B33="",NOT(ISNUMBER($B33)),NOT(ISNUMBER($C33)),$B33&lt;=0,$C33&gt;$B33),"",MAX((((C33/B33)+$S$7^2/(2*B33))/(1+$S$7^2/B33))-(($S$7*SQRT((C33/B33)*(1-(C33/B33))/B33+$S$7^2/(4*B33^2)))/(1+$S$7^2/B33)),0))</f>
        <v/>
      </c>
      <c r="M33" s="15">
        <f>IF(OR($B33="",NOT(ISNUMBER($B33)),NOT(ISNUMBER($C33)),$B33&lt;=0,$C33&gt;$B33),"",MIN((((C33/B33)+$S$7^2/(2*B33))/(1+$S$7^2/B33))+(($S$7*SQRT((C33/B33)*(1-(C33/B33))/B33+$S$7^2/(4*B33^2)))/(1+$S$7^2/B33)),1))</f>
        <v/>
      </c>
      <c r="N33" s="25">
        <f>IF(OR($B33="",NOT(ISNUMBER($B33)),NOT(ISNUMBER($C33)),$B33&lt;=0,$C33&gt;$B33),"",IF(ABS(D33-F33/E33)/(F33/E33)&gt;=$S$8,"stands out","-"))</f>
        <v/>
      </c>
      <c r="O33" s="25">
        <f>IF(OR($B33="",NOT(ISNUMBER($B33)),NOT(ISNUMBER($C33)),$B33&lt;=0,$C33&gt;$B33),"",IF(H33&lt;$S$9,"significant","-"))</f>
        <v/>
      </c>
      <c r="P33" s="4">
        <f>IF(AND(ISNUMBER($C33),ISNUMBER($B33),$C33&gt;$B33),"more conversions than clicks - export one conversion per click",IF(OR($B33="",NOT(ISNUMBER($B33)),NOT(ISNUMBER($C33)),$B33&lt;=0,$C33&gt;$B33),"",IF(K33&lt;$S$6,"survives","-")))</f>
        <v/>
      </c>
      <c r="AA33" s="26">
        <f>IF(OR($B33="",NOT(ISNUMBER($B33)),NOT(ISNUMBER($C33)),$B33&lt;=0,$C33&gt;$B33),"",H33*$S$5/I33)</f>
        <v/>
      </c>
      <c r="AB33" s="5">
        <f>IF(OR($B33="",NOT(ISNUMBER($B33)),NOT(ISNUMBER($C33)),$B33&lt;=0,$C33&gt;$B33),0,1)</f>
        <v/>
      </c>
    </row>
    <row r="34">
      <c r="A34" s="21" t="inlineStr">
        <is>
          <t>segment 30</t>
        </is>
      </c>
      <c r="B34" s="6" t="n">
        <v>857</v>
      </c>
      <c r="C34" s="6" t="n">
        <v>16</v>
      </c>
      <c r="D34" s="15">
        <f>IF(OR($B34="",NOT(ISNUMBER($B34)),NOT(ISNUMBER($C34)),$B34&lt;=0,$C34&gt;$B34),"",C34/B34)</f>
        <v/>
      </c>
      <c r="E34" s="22">
        <f>IF(OR($B34="",NOT(ISNUMBER($B34)),NOT(ISNUMBER($C34)),$B34&lt;=0,$C34&gt;$B34),"",SUMIFS($B$5:$B$304,$AB$5:$AB$304,1)-B34)</f>
        <v/>
      </c>
      <c r="F34" s="22">
        <f>IF(OR($B34="",NOT(ISNUMBER($B34)),NOT(ISNUMBER($C34)),$B34&lt;=0,$C34&gt;$B34),"",SUMIFS($C$5:$C$304,$AB$5:$AB$304,1)-C34)</f>
        <v/>
      </c>
      <c r="G34" s="23">
        <f>IF(OR($B34="",NOT(ISNUMBER($B34)),NOT(ISNUMBER($C34)),$B34&lt;=0,$C34&gt;$B34),"",(C34/B34-F34/E34)/SQRT(((C34+F34)/(B34+E34))*(1-((C34+F34)/(B34+E34)))*(1/B34+1/E34)))</f>
        <v/>
      </c>
      <c r="H34" s="13">
        <f>IF(OR($B34="",NOT(ISNUMBER($B34)),NOT(ISNUMBER($C34)),$B34&lt;=0,$C34&gt;$B34),"",2*(1-NORM.S.DIST(ABS(G34),TRUE)))</f>
        <v/>
      </c>
      <c r="I34" s="24">
        <f>IF(OR($B34="",NOT(ISNUMBER($B34)),NOT(ISNUMBER($C34)),$B34&lt;=0,$C34&gt;$B34),"",COUNTIF($H$5:$H$304,"&lt;"&amp;H34)+1)</f>
        <v/>
      </c>
      <c r="J34" s="13">
        <f>IF(OR($B34="",NOT(ISNUMBER($B34)),NOT(ISNUMBER($C34)),$B34&lt;=0,$C34&gt;$B34),"",I34/$S$5*$S$6)</f>
        <v/>
      </c>
      <c r="K34" s="13">
        <f>IF(OR($B34="",NOT(ISNUMBER($B34)),NOT(ISNUMBER($C34)),$B34&lt;=0,$C34&gt;$B34),"",MIN(1,MINIFS($AA$5:$AA$304,$I$5:$I$304,"&gt;="&amp;I34)))</f>
        <v/>
      </c>
      <c r="L34" s="15">
        <f>IF(OR($B34="",NOT(ISNUMBER($B34)),NOT(ISNUMBER($C34)),$B34&lt;=0,$C34&gt;$B34),"",MAX((((C34/B34)+$S$7^2/(2*B34))/(1+$S$7^2/B34))-(($S$7*SQRT((C34/B34)*(1-(C34/B34))/B34+$S$7^2/(4*B34^2)))/(1+$S$7^2/B34)),0))</f>
        <v/>
      </c>
      <c r="M34" s="15">
        <f>IF(OR($B34="",NOT(ISNUMBER($B34)),NOT(ISNUMBER($C34)),$B34&lt;=0,$C34&gt;$B34),"",MIN((((C34/B34)+$S$7^2/(2*B34))/(1+$S$7^2/B34))+(($S$7*SQRT((C34/B34)*(1-(C34/B34))/B34+$S$7^2/(4*B34^2)))/(1+$S$7^2/B34)),1))</f>
        <v/>
      </c>
      <c r="N34" s="25">
        <f>IF(OR($B34="",NOT(ISNUMBER($B34)),NOT(ISNUMBER($C34)),$B34&lt;=0,$C34&gt;$B34),"",IF(ABS(D34-F34/E34)/(F34/E34)&gt;=$S$8,"stands out","-"))</f>
        <v/>
      </c>
      <c r="O34" s="25">
        <f>IF(OR($B34="",NOT(ISNUMBER($B34)),NOT(ISNUMBER($C34)),$B34&lt;=0,$C34&gt;$B34),"",IF(H34&lt;$S$9,"significant","-"))</f>
        <v/>
      </c>
      <c r="P34" s="4">
        <f>IF(AND(ISNUMBER($C34),ISNUMBER($B34),$C34&gt;$B34),"more conversions than clicks - export one conversion per click",IF(OR($B34="",NOT(ISNUMBER($B34)),NOT(ISNUMBER($C34)),$B34&lt;=0,$C34&gt;$B34),"",IF(K34&lt;$S$6,"survives","-")))</f>
        <v/>
      </c>
      <c r="AA34" s="26">
        <f>IF(OR($B34="",NOT(ISNUMBER($B34)),NOT(ISNUMBER($C34)),$B34&lt;=0,$C34&gt;$B34),"",H34*$S$5/I34)</f>
        <v/>
      </c>
      <c r="AB34" s="5">
        <f>IF(OR($B34="",NOT(ISNUMBER($B34)),NOT(ISNUMBER($C34)),$B34&lt;=0,$C34&gt;$B34),0,1)</f>
        <v/>
      </c>
    </row>
    <row r="35">
      <c r="A35" s="21" t="inlineStr">
        <is>
          <t>segment 31</t>
        </is>
      </c>
      <c r="B35" s="6" t="n">
        <v>1061</v>
      </c>
      <c r="C35" s="6" t="n">
        <v>13</v>
      </c>
      <c r="D35" s="15">
        <f>IF(OR($B35="",NOT(ISNUMBER($B35)),NOT(ISNUMBER($C35)),$B35&lt;=0,$C35&gt;$B35),"",C35/B35)</f>
        <v/>
      </c>
      <c r="E35" s="22">
        <f>IF(OR($B35="",NOT(ISNUMBER($B35)),NOT(ISNUMBER($C35)),$B35&lt;=0,$C35&gt;$B35),"",SUMIFS($B$5:$B$304,$AB$5:$AB$304,1)-B35)</f>
        <v/>
      </c>
      <c r="F35" s="22">
        <f>IF(OR($B35="",NOT(ISNUMBER($B35)),NOT(ISNUMBER($C35)),$B35&lt;=0,$C35&gt;$B35),"",SUMIFS($C$5:$C$304,$AB$5:$AB$304,1)-C35)</f>
        <v/>
      </c>
      <c r="G35" s="23">
        <f>IF(OR($B35="",NOT(ISNUMBER($B35)),NOT(ISNUMBER($C35)),$B35&lt;=0,$C35&gt;$B35),"",(C35/B35-F35/E35)/SQRT(((C35+F35)/(B35+E35))*(1-((C35+F35)/(B35+E35)))*(1/B35+1/E35)))</f>
        <v/>
      </c>
      <c r="H35" s="13">
        <f>IF(OR($B35="",NOT(ISNUMBER($B35)),NOT(ISNUMBER($C35)),$B35&lt;=0,$C35&gt;$B35),"",2*(1-NORM.S.DIST(ABS(G35),TRUE)))</f>
        <v/>
      </c>
      <c r="I35" s="24">
        <f>IF(OR($B35="",NOT(ISNUMBER($B35)),NOT(ISNUMBER($C35)),$B35&lt;=0,$C35&gt;$B35),"",COUNTIF($H$5:$H$304,"&lt;"&amp;H35)+1)</f>
        <v/>
      </c>
      <c r="J35" s="13">
        <f>IF(OR($B35="",NOT(ISNUMBER($B35)),NOT(ISNUMBER($C35)),$B35&lt;=0,$C35&gt;$B35),"",I35/$S$5*$S$6)</f>
        <v/>
      </c>
      <c r="K35" s="13">
        <f>IF(OR($B35="",NOT(ISNUMBER($B35)),NOT(ISNUMBER($C35)),$B35&lt;=0,$C35&gt;$B35),"",MIN(1,MINIFS($AA$5:$AA$304,$I$5:$I$304,"&gt;="&amp;I35)))</f>
        <v/>
      </c>
      <c r="L35" s="15">
        <f>IF(OR($B35="",NOT(ISNUMBER($B35)),NOT(ISNUMBER($C35)),$B35&lt;=0,$C35&gt;$B35),"",MAX((((C35/B35)+$S$7^2/(2*B35))/(1+$S$7^2/B35))-(($S$7*SQRT((C35/B35)*(1-(C35/B35))/B35+$S$7^2/(4*B35^2)))/(1+$S$7^2/B35)),0))</f>
        <v/>
      </c>
      <c r="M35" s="15">
        <f>IF(OR($B35="",NOT(ISNUMBER($B35)),NOT(ISNUMBER($C35)),$B35&lt;=0,$C35&gt;$B35),"",MIN((((C35/B35)+$S$7^2/(2*B35))/(1+$S$7^2/B35))+(($S$7*SQRT((C35/B35)*(1-(C35/B35))/B35+$S$7^2/(4*B35^2)))/(1+$S$7^2/B35)),1))</f>
        <v/>
      </c>
      <c r="N35" s="25">
        <f>IF(OR($B35="",NOT(ISNUMBER($B35)),NOT(ISNUMBER($C35)),$B35&lt;=0,$C35&gt;$B35),"",IF(ABS(D35-F35/E35)/(F35/E35)&gt;=$S$8,"stands out","-"))</f>
        <v/>
      </c>
      <c r="O35" s="25">
        <f>IF(OR($B35="",NOT(ISNUMBER($B35)),NOT(ISNUMBER($C35)),$B35&lt;=0,$C35&gt;$B35),"",IF(H35&lt;$S$9,"significant","-"))</f>
        <v/>
      </c>
      <c r="P35" s="4">
        <f>IF(AND(ISNUMBER($C35),ISNUMBER($B35),$C35&gt;$B35),"more conversions than clicks - export one conversion per click",IF(OR($B35="",NOT(ISNUMBER($B35)),NOT(ISNUMBER($C35)),$B35&lt;=0,$C35&gt;$B35),"",IF(K35&lt;$S$6,"survives","-")))</f>
        <v/>
      </c>
      <c r="AA35" s="26">
        <f>IF(OR($B35="",NOT(ISNUMBER($B35)),NOT(ISNUMBER($C35)),$B35&lt;=0,$C35&gt;$B35),"",H35*$S$5/I35)</f>
        <v/>
      </c>
      <c r="AB35" s="5">
        <f>IF(OR($B35="",NOT(ISNUMBER($B35)),NOT(ISNUMBER($C35)),$B35&lt;=0,$C35&gt;$B35),0,1)</f>
        <v/>
      </c>
    </row>
    <row r="36">
      <c r="A36" s="21" t="inlineStr">
        <is>
          <t>segment 32</t>
        </is>
      </c>
      <c r="B36" s="6" t="n">
        <v>1112</v>
      </c>
      <c r="C36" s="6" t="n">
        <v>14</v>
      </c>
      <c r="D36" s="15">
        <f>IF(OR($B36="",NOT(ISNUMBER($B36)),NOT(ISNUMBER($C36)),$B36&lt;=0,$C36&gt;$B36),"",C36/B36)</f>
        <v/>
      </c>
      <c r="E36" s="22">
        <f>IF(OR($B36="",NOT(ISNUMBER($B36)),NOT(ISNUMBER($C36)),$B36&lt;=0,$C36&gt;$B36),"",SUMIFS($B$5:$B$304,$AB$5:$AB$304,1)-B36)</f>
        <v/>
      </c>
      <c r="F36" s="22">
        <f>IF(OR($B36="",NOT(ISNUMBER($B36)),NOT(ISNUMBER($C36)),$B36&lt;=0,$C36&gt;$B36),"",SUMIFS($C$5:$C$304,$AB$5:$AB$304,1)-C36)</f>
        <v/>
      </c>
      <c r="G36" s="23">
        <f>IF(OR($B36="",NOT(ISNUMBER($B36)),NOT(ISNUMBER($C36)),$B36&lt;=0,$C36&gt;$B36),"",(C36/B36-F36/E36)/SQRT(((C36+F36)/(B36+E36))*(1-((C36+F36)/(B36+E36)))*(1/B36+1/E36)))</f>
        <v/>
      </c>
      <c r="H36" s="13">
        <f>IF(OR($B36="",NOT(ISNUMBER($B36)),NOT(ISNUMBER($C36)),$B36&lt;=0,$C36&gt;$B36),"",2*(1-NORM.S.DIST(ABS(G36),TRUE)))</f>
        <v/>
      </c>
      <c r="I36" s="24">
        <f>IF(OR($B36="",NOT(ISNUMBER($B36)),NOT(ISNUMBER($C36)),$B36&lt;=0,$C36&gt;$B36),"",COUNTIF($H$5:$H$304,"&lt;"&amp;H36)+1)</f>
        <v/>
      </c>
      <c r="J36" s="13">
        <f>IF(OR($B36="",NOT(ISNUMBER($B36)),NOT(ISNUMBER($C36)),$B36&lt;=0,$C36&gt;$B36),"",I36/$S$5*$S$6)</f>
        <v/>
      </c>
      <c r="K36" s="13">
        <f>IF(OR($B36="",NOT(ISNUMBER($B36)),NOT(ISNUMBER($C36)),$B36&lt;=0,$C36&gt;$B36),"",MIN(1,MINIFS($AA$5:$AA$304,$I$5:$I$304,"&gt;="&amp;I36)))</f>
        <v/>
      </c>
      <c r="L36" s="15">
        <f>IF(OR($B36="",NOT(ISNUMBER($B36)),NOT(ISNUMBER($C36)),$B36&lt;=0,$C36&gt;$B36),"",MAX((((C36/B36)+$S$7^2/(2*B36))/(1+$S$7^2/B36))-(($S$7*SQRT((C36/B36)*(1-(C36/B36))/B36+$S$7^2/(4*B36^2)))/(1+$S$7^2/B36)),0))</f>
        <v/>
      </c>
      <c r="M36" s="15">
        <f>IF(OR($B36="",NOT(ISNUMBER($B36)),NOT(ISNUMBER($C36)),$B36&lt;=0,$C36&gt;$B36),"",MIN((((C36/B36)+$S$7^2/(2*B36))/(1+$S$7^2/B36))+(($S$7*SQRT((C36/B36)*(1-(C36/B36))/B36+$S$7^2/(4*B36^2)))/(1+$S$7^2/B36)),1))</f>
        <v/>
      </c>
      <c r="N36" s="25">
        <f>IF(OR($B36="",NOT(ISNUMBER($B36)),NOT(ISNUMBER($C36)),$B36&lt;=0,$C36&gt;$B36),"",IF(ABS(D36-F36/E36)/(F36/E36)&gt;=$S$8,"stands out","-"))</f>
        <v/>
      </c>
      <c r="O36" s="25">
        <f>IF(OR($B36="",NOT(ISNUMBER($B36)),NOT(ISNUMBER($C36)),$B36&lt;=0,$C36&gt;$B36),"",IF(H36&lt;$S$9,"significant","-"))</f>
        <v/>
      </c>
      <c r="P36" s="4">
        <f>IF(AND(ISNUMBER($C36),ISNUMBER($B36),$C36&gt;$B36),"more conversions than clicks - export one conversion per click",IF(OR($B36="",NOT(ISNUMBER($B36)),NOT(ISNUMBER($C36)),$B36&lt;=0,$C36&gt;$B36),"",IF(K36&lt;$S$6,"survives","-")))</f>
        <v/>
      </c>
      <c r="AA36" s="26">
        <f>IF(OR($B36="",NOT(ISNUMBER($B36)),NOT(ISNUMBER($C36)),$B36&lt;=0,$C36&gt;$B36),"",H36*$S$5/I36)</f>
        <v/>
      </c>
      <c r="AB36" s="5">
        <f>IF(OR($B36="",NOT(ISNUMBER($B36)),NOT(ISNUMBER($C36)),$B36&lt;=0,$C36&gt;$B36),0,1)</f>
        <v/>
      </c>
    </row>
    <row r="37">
      <c r="A37" s="21" t="inlineStr">
        <is>
          <t>segment 33</t>
        </is>
      </c>
      <c r="B37" s="6" t="n">
        <v>1253</v>
      </c>
      <c r="C37" s="6" t="n">
        <v>26</v>
      </c>
      <c r="D37" s="15">
        <f>IF(OR($B37="",NOT(ISNUMBER($B37)),NOT(ISNUMBER($C37)),$B37&lt;=0,$C37&gt;$B37),"",C37/B37)</f>
        <v/>
      </c>
      <c r="E37" s="22">
        <f>IF(OR($B37="",NOT(ISNUMBER($B37)),NOT(ISNUMBER($C37)),$B37&lt;=0,$C37&gt;$B37),"",SUMIFS($B$5:$B$304,$AB$5:$AB$304,1)-B37)</f>
        <v/>
      </c>
      <c r="F37" s="22">
        <f>IF(OR($B37="",NOT(ISNUMBER($B37)),NOT(ISNUMBER($C37)),$B37&lt;=0,$C37&gt;$B37),"",SUMIFS($C$5:$C$304,$AB$5:$AB$304,1)-C37)</f>
        <v/>
      </c>
      <c r="G37" s="23">
        <f>IF(OR($B37="",NOT(ISNUMBER($B37)),NOT(ISNUMBER($C37)),$B37&lt;=0,$C37&gt;$B37),"",(C37/B37-F37/E37)/SQRT(((C37+F37)/(B37+E37))*(1-((C37+F37)/(B37+E37)))*(1/B37+1/E37)))</f>
        <v/>
      </c>
      <c r="H37" s="13">
        <f>IF(OR($B37="",NOT(ISNUMBER($B37)),NOT(ISNUMBER($C37)),$B37&lt;=0,$C37&gt;$B37),"",2*(1-NORM.S.DIST(ABS(G37),TRUE)))</f>
        <v/>
      </c>
      <c r="I37" s="24">
        <f>IF(OR($B37="",NOT(ISNUMBER($B37)),NOT(ISNUMBER($C37)),$B37&lt;=0,$C37&gt;$B37),"",COUNTIF($H$5:$H$304,"&lt;"&amp;H37)+1)</f>
        <v/>
      </c>
      <c r="J37" s="13">
        <f>IF(OR($B37="",NOT(ISNUMBER($B37)),NOT(ISNUMBER($C37)),$B37&lt;=0,$C37&gt;$B37),"",I37/$S$5*$S$6)</f>
        <v/>
      </c>
      <c r="K37" s="13">
        <f>IF(OR($B37="",NOT(ISNUMBER($B37)),NOT(ISNUMBER($C37)),$B37&lt;=0,$C37&gt;$B37),"",MIN(1,MINIFS($AA$5:$AA$304,$I$5:$I$304,"&gt;="&amp;I37)))</f>
        <v/>
      </c>
      <c r="L37" s="15">
        <f>IF(OR($B37="",NOT(ISNUMBER($B37)),NOT(ISNUMBER($C37)),$B37&lt;=0,$C37&gt;$B37),"",MAX((((C37/B37)+$S$7^2/(2*B37))/(1+$S$7^2/B37))-(($S$7*SQRT((C37/B37)*(1-(C37/B37))/B37+$S$7^2/(4*B37^2)))/(1+$S$7^2/B37)),0))</f>
        <v/>
      </c>
      <c r="M37" s="15">
        <f>IF(OR($B37="",NOT(ISNUMBER($B37)),NOT(ISNUMBER($C37)),$B37&lt;=0,$C37&gt;$B37),"",MIN((((C37/B37)+$S$7^2/(2*B37))/(1+$S$7^2/B37))+(($S$7*SQRT((C37/B37)*(1-(C37/B37))/B37+$S$7^2/(4*B37^2)))/(1+$S$7^2/B37)),1))</f>
        <v/>
      </c>
      <c r="N37" s="25">
        <f>IF(OR($B37="",NOT(ISNUMBER($B37)),NOT(ISNUMBER($C37)),$B37&lt;=0,$C37&gt;$B37),"",IF(ABS(D37-F37/E37)/(F37/E37)&gt;=$S$8,"stands out","-"))</f>
        <v/>
      </c>
      <c r="O37" s="25">
        <f>IF(OR($B37="",NOT(ISNUMBER($B37)),NOT(ISNUMBER($C37)),$B37&lt;=0,$C37&gt;$B37),"",IF(H37&lt;$S$9,"significant","-"))</f>
        <v/>
      </c>
      <c r="P37" s="4">
        <f>IF(AND(ISNUMBER($C37),ISNUMBER($B37),$C37&gt;$B37),"more conversions than clicks - export one conversion per click",IF(OR($B37="",NOT(ISNUMBER($B37)),NOT(ISNUMBER($C37)),$B37&lt;=0,$C37&gt;$B37),"",IF(K37&lt;$S$6,"survives","-")))</f>
        <v/>
      </c>
      <c r="AA37" s="26">
        <f>IF(OR($B37="",NOT(ISNUMBER($B37)),NOT(ISNUMBER($C37)),$B37&lt;=0,$C37&gt;$B37),"",H37*$S$5/I37)</f>
        <v/>
      </c>
      <c r="AB37" s="5">
        <f>IF(OR($B37="",NOT(ISNUMBER($B37)),NOT(ISNUMBER($C37)),$B37&lt;=0,$C37&gt;$B37),0,1)</f>
        <v/>
      </c>
    </row>
    <row r="38">
      <c r="A38" s="21" t="inlineStr">
        <is>
          <t>segment 34</t>
        </is>
      </c>
      <c r="B38" s="6" t="n">
        <v>1416</v>
      </c>
      <c r="C38" s="6" t="n">
        <v>22</v>
      </c>
      <c r="D38" s="15">
        <f>IF(OR($B38="",NOT(ISNUMBER($B38)),NOT(ISNUMBER($C38)),$B38&lt;=0,$C38&gt;$B38),"",C38/B38)</f>
        <v/>
      </c>
      <c r="E38" s="22">
        <f>IF(OR($B38="",NOT(ISNUMBER($B38)),NOT(ISNUMBER($C38)),$B38&lt;=0,$C38&gt;$B38),"",SUMIFS($B$5:$B$304,$AB$5:$AB$304,1)-B38)</f>
        <v/>
      </c>
      <c r="F38" s="22">
        <f>IF(OR($B38="",NOT(ISNUMBER($B38)),NOT(ISNUMBER($C38)),$B38&lt;=0,$C38&gt;$B38),"",SUMIFS($C$5:$C$304,$AB$5:$AB$304,1)-C38)</f>
        <v/>
      </c>
      <c r="G38" s="23">
        <f>IF(OR($B38="",NOT(ISNUMBER($B38)),NOT(ISNUMBER($C38)),$B38&lt;=0,$C38&gt;$B38),"",(C38/B38-F38/E38)/SQRT(((C38+F38)/(B38+E38))*(1-((C38+F38)/(B38+E38)))*(1/B38+1/E38)))</f>
        <v/>
      </c>
      <c r="H38" s="13">
        <f>IF(OR($B38="",NOT(ISNUMBER($B38)),NOT(ISNUMBER($C38)),$B38&lt;=0,$C38&gt;$B38),"",2*(1-NORM.S.DIST(ABS(G38),TRUE)))</f>
        <v/>
      </c>
      <c r="I38" s="24">
        <f>IF(OR($B38="",NOT(ISNUMBER($B38)),NOT(ISNUMBER($C38)),$B38&lt;=0,$C38&gt;$B38),"",COUNTIF($H$5:$H$304,"&lt;"&amp;H38)+1)</f>
        <v/>
      </c>
      <c r="J38" s="13">
        <f>IF(OR($B38="",NOT(ISNUMBER($B38)),NOT(ISNUMBER($C38)),$B38&lt;=0,$C38&gt;$B38),"",I38/$S$5*$S$6)</f>
        <v/>
      </c>
      <c r="K38" s="13">
        <f>IF(OR($B38="",NOT(ISNUMBER($B38)),NOT(ISNUMBER($C38)),$B38&lt;=0,$C38&gt;$B38),"",MIN(1,MINIFS($AA$5:$AA$304,$I$5:$I$304,"&gt;="&amp;I38)))</f>
        <v/>
      </c>
      <c r="L38" s="15">
        <f>IF(OR($B38="",NOT(ISNUMBER($B38)),NOT(ISNUMBER($C38)),$B38&lt;=0,$C38&gt;$B38),"",MAX((((C38/B38)+$S$7^2/(2*B38))/(1+$S$7^2/B38))-(($S$7*SQRT((C38/B38)*(1-(C38/B38))/B38+$S$7^2/(4*B38^2)))/(1+$S$7^2/B38)),0))</f>
        <v/>
      </c>
      <c r="M38" s="15">
        <f>IF(OR($B38="",NOT(ISNUMBER($B38)),NOT(ISNUMBER($C38)),$B38&lt;=0,$C38&gt;$B38),"",MIN((((C38/B38)+$S$7^2/(2*B38))/(1+$S$7^2/B38))+(($S$7*SQRT((C38/B38)*(1-(C38/B38))/B38+$S$7^2/(4*B38^2)))/(1+$S$7^2/B38)),1))</f>
        <v/>
      </c>
      <c r="N38" s="25">
        <f>IF(OR($B38="",NOT(ISNUMBER($B38)),NOT(ISNUMBER($C38)),$B38&lt;=0,$C38&gt;$B38),"",IF(ABS(D38-F38/E38)/(F38/E38)&gt;=$S$8,"stands out","-"))</f>
        <v/>
      </c>
      <c r="O38" s="25">
        <f>IF(OR($B38="",NOT(ISNUMBER($B38)),NOT(ISNUMBER($C38)),$B38&lt;=0,$C38&gt;$B38),"",IF(H38&lt;$S$9,"significant","-"))</f>
        <v/>
      </c>
      <c r="P38" s="4">
        <f>IF(AND(ISNUMBER($C38),ISNUMBER($B38),$C38&gt;$B38),"more conversions than clicks - export one conversion per click",IF(OR($B38="",NOT(ISNUMBER($B38)),NOT(ISNUMBER($C38)),$B38&lt;=0,$C38&gt;$B38),"",IF(K38&lt;$S$6,"survives","-")))</f>
        <v/>
      </c>
      <c r="AA38" s="26">
        <f>IF(OR($B38="",NOT(ISNUMBER($B38)),NOT(ISNUMBER($C38)),$B38&lt;=0,$C38&gt;$B38),"",H38*$S$5/I38)</f>
        <v/>
      </c>
      <c r="AB38" s="5">
        <f>IF(OR($B38="",NOT(ISNUMBER($B38)),NOT(ISNUMBER($C38)),$B38&lt;=0,$C38&gt;$B38),0,1)</f>
        <v/>
      </c>
    </row>
    <row r="39">
      <c r="A39" s="21" t="inlineStr">
        <is>
          <t>segment 35</t>
        </is>
      </c>
      <c r="B39" s="6" t="n">
        <v>1544</v>
      </c>
      <c r="C39" s="6" t="n">
        <v>34</v>
      </c>
      <c r="D39" s="15">
        <f>IF(OR($B39="",NOT(ISNUMBER($B39)),NOT(ISNUMBER($C39)),$B39&lt;=0,$C39&gt;$B39),"",C39/B39)</f>
        <v/>
      </c>
      <c r="E39" s="22">
        <f>IF(OR($B39="",NOT(ISNUMBER($B39)),NOT(ISNUMBER($C39)),$B39&lt;=0,$C39&gt;$B39),"",SUMIFS($B$5:$B$304,$AB$5:$AB$304,1)-B39)</f>
        <v/>
      </c>
      <c r="F39" s="22">
        <f>IF(OR($B39="",NOT(ISNUMBER($B39)),NOT(ISNUMBER($C39)),$B39&lt;=0,$C39&gt;$B39),"",SUMIFS($C$5:$C$304,$AB$5:$AB$304,1)-C39)</f>
        <v/>
      </c>
      <c r="G39" s="23">
        <f>IF(OR($B39="",NOT(ISNUMBER($B39)),NOT(ISNUMBER($C39)),$B39&lt;=0,$C39&gt;$B39),"",(C39/B39-F39/E39)/SQRT(((C39+F39)/(B39+E39))*(1-((C39+F39)/(B39+E39)))*(1/B39+1/E39)))</f>
        <v/>
      </c>
      <c r="H39" s="13">
        <f>IF(OR($B39="",NOT(ISNUMBER($B39)),NOT(ISNUMBER($C39)),$B39&lt;=0,$C39&gt;$B39),"",2*(1-NORM.S.DIST(ABS(G39),TRUE)))</f>
        <v/>
      </c>
      <c r="I39" s="24">
        <f>IF(OR($B39="",NOT(ISNUMBER($B39)),NOT(ISNUMBER($C39)),$B39&lt;=0,$C39&gt;$B39),"",COUNTIF($H$5:$H$304,"&lt;"&amp;H39)+1)</f>
        <v/>
      </c>
      <c r="J39" s="13">
        <f>IF(OR($B39="",NOT(ISNUMBER($B39)),NOT(ISNUMBER($C39)),$B39&lt;=0,$C39&gt;$B39),"",I39/$S$5*$S$6)</f>
        <v/>
      </c>
      <c r="K39" s="13">
        <f>IF(OR($B39="",NOT(ISNUMBER($B39)),NOT(ISNUMBER($C39)),$B39&lt;=0,$C39&gt;$B39),"",MIN(1,MINIFS($AA$5:$AA$304,$I$5:$I$304,"&gt;="&amp;I39)))</f>
        <v/>
      </c>
      <c r="L39" s="15">
        <f>IF(OR($B39="",NOT(ISNUMBER($B39)),NOT(ISNUMBER($C39)),$B39&lt;=0,$C39&gt;$B39),"",MAX((((C39/B39)+$S$7^2/(2*B39))/(1+$S$7^2/B39))-(($S$7*SQRT((C39/B39)*(1-(C39/B39))/B39+$S$7^2/(4*B39^2)))/(1+$S$7^2/B39)),0))</f>
        <v/>
      </c>
      <c r="M39" s="15">
        <f>IF(OR($B39="",NOT(ISNUMBER($B39)),NOT(ISNUMBER($C39)),$B39&lt;=0,$C39&gt;$B39),"",MIN((((C39/B39)+$S$7^2/(2*B39))/(1+$S$7^2/B39))+(($S$7*SQRT((C39/B39)*(1-(C39/B39))/B39+$S$7^2/(4*B39^2)))/(1+$S$7^2/B39)),1))</f>
        <v/>
      </c>
      <c r="N39" s="25">
        <f>IF(OR($B39="",NOT(ISNUMBER($B39)),NOT(ISNUMBER($C39)),$B39&lt;=0,$C39&gt;$B39),"",IF(ABS(D39-F39/E39)/(F39/E39)&gt;=$S$8,"stands out","-"))</f>
        <v/>
      </c>
      <c r="O39" s="25">
        <f>IF(OR($B39="",NOT(ISNUMBER($B39)),NOT(ISNUMBER($C39)),$B39&lt;=0,$C39&gt;$B39),"",IF(H39&lt;$S$9,"significant","-"))</f>
        <v/>
      </c>
      <c r="P39" s="4">
        <f>IF(AND(ISNUMBER($C39),ISNUMBER($B39),$C39&gt;$B39),"more conversions than clicks - export one conversion per click",IF(OR($B39="",NOT(ISNUMBER($B39)),NOT(ISNUMBER($C39)),$B39&lt;=0,$C39&gt;$B39),"",IF(K39&lt;$S$6,"survives","-")))</f>
        <v/>
      </c>
      <c r="AA39" s="26">
        <f>IF(OR($B39="",NOT(ISNUMBER($B39)),NOT(ISNUMBER($C39)),$B39&lt;=0,$C39&gt;$B39),"",H39*$S$5/I39)</f>
        <v/>
      </c>
      <c r="AB39" s="5">
        <f>IF(OR($B39="",NOT(ISNUMBER($B39)),NOT(ISNUMBER($C39)),$B39&lt;=0,$C39&gt;$B39),0,1)</f>
        <v/>
      </c>
    </row>
    <row r="40">
      <c r="A40" s="21" t="inlineStr">
        <is>
          <t>segment 36</t>
        </is>
      </c>
      <c r="B40" s="6" t="n">
        <v>1979</v>
      </c>
      <c r="C40" s="6" t="n">
        <v>42</v>
      </c>
      <c r="D40" s="15">
        <f>IF(OR($B40="",NOT(ISNUMBER($B40)),NOT(ISNUMBER($C40)),$B40&lt;=0,$C40&gt;$B40),"",C40/B40)</f>
        <v/>
      </c>
      <c r="E40" s="22">
        <f>IF(OR($B40="",NOT(ISNUMBER($B40)),NOT(ISNUMBER($C40)),$B40&lt;=0,$C40&gt;$B40),"",SUMIFS($B$5:$B$304,$AB$5:$AB$304,1)-B40)</f>
        <v/>
      </c>
      <c r="F40" s="22">
        <f>IF(OR($B40="",NOT(ISNUMBER($B40)),NOT(ISNUMBER($C40)),$B40&lt;=0,$C40&gt;$B40),"",SUMIFS($C$5:$C$304,$AB$5:$AB$304,1)-C40)</f>
        <v/>
      </c>
      <c r="G40" s="23">
        <f>IF(OR($B40="",NOT(ISNUMBER($B40)),NOT(ISNUMBER($C40)),$B40&lt;=0,$C40&gt;$B40),"",(C40/B40-F40/E40)/SQRT(((C40+F40)/(B40+E40))*(1-((C40+F40)/(B40+E40)))*(1/B40+1/E40)))</f>
        <v/>
      </c>
      <c r="H40" s="13">
        <f>IF(OR($B40="",NOT(ISNUMBER($B40)),NOT(ISNUMBER($C40)),$B40&lt;=0,$C40&gt;$B40),"",2*(1-NORM.S.DIST(ABS(G40),TRUE)))</f>
        <v/>
      </c>
      <c r="I40" s="24">
        <f>IF(OR($B40="",NOT(ISNUMBER($B40)),NOT(ISNUMBER($C40)),$B40&lt;=0,$C40&gt;$B40),"",COUNTIF($H$5:$H$304,"&lt;"&amp;H40)+1)</f>
        <v/>
      </c>
      <c r="J40" s="13">
        <f>IF(OR($B40="",NOT(ISNUMBER($B40)),NOT(ISNUMBER($C40)),$B40&lt;=0,$C40&gt;$B40),"",I40/$S$5*$S$6)</f>
        <v/>
      </c>
      <c r="K40" s="13">
        <f>IF(OR($B40="",NOT(ISNUMBER($B40)),NOT(ISNUMBER($C40)),$B40&lt;=0,$C40&gt;$B40),"",MIN(1,MINIFS($AA$5:$AA$304,$I$5:$I$304,"&gt;="&amp;I40)))</f>
        <v/>
      </c>
      <c r="L40" s="15">
        <f>IF(OR($B40="",NOT(ISNUMBER($B40)),NOT(ISNUMBER($C40)),$B40&lt;=0,$C40&gt;$B40),"",MAX((((C40/B40)+$S$7^2/(2*B40))/(1+$S$7^2/B40))-(($S$7*SQRT((C40/B40)*(1-(C40/B40))/B40+$S$7^2/(4*B40^2)))/(1+$S$7^2/B40)),0))</f>
        <v/>
      </c>
      <c r="M40" s="15">
        <f>IF(OR($B40="",NOT(ISNUMBER($B40)),NOT(ISNUMBER($C40)),$B40&lt;=0,$C40&gt;$B40),"",MIN((((C40/B40)+$S$7^2/(2*B40))/(1+$S$7^2/B40))+(($S$7*SQRT((C40/B40)*(1-(C40/B40))/B40+$S$7^2/(4*B40^2)))/(1+$S$7^2/B40)),1))</f>
        <v/>
      </c>
      <c r="N40" s="25">
        <f>IF(OR($B40="",NOT(ISNUMBER($B40)),NOT(ISNUMBER($C40)),$B40&lt;=0,$C40&gt;$B40),"",IF(ABS(D40-F40/E40)/(F40/E40)&gt;=$S$8,"stands out","-"))</f>
        <v/>
      </c>
      <c r="O40" s="25">
        <f>IF(OR($B40="",NOT(ISNUMBER($B40)),NOT(ISNUMBER($C40)),$B40&lt;=0,$C40&gt;$B40),"",IF(H40&lt;$S$9,"significant","-"))</f>
        <v/>
      </c>
      <c r="P40" s="4">
        <f>IF(AND(ISNUMBER($C40),ISNUMBER($B40),$C40&gt;$B40),"more conversions than clicks - export one conversion per click",IF(OR($B40="",NOT(ISNUMBER($B40)),NOT(ISNUMBER($C40)),$B40&lt;=0,$C40&gt;$B40),"",IF(K40&lt;$S$6,"survives","-")))</f>
        <v/>
      </c>
      <c r="AA40" s="26">
        <f>IF(OR($B40="",NOT(ISNUMBER($B40)),NOT(ISNUMBER($C40)),$B40&lt;=0,$C40&gt;$B40),"",H40*$S$5/I40)</f>
        <v/>
      </c>
      <c r="AB40" s="5">
        <f>IF(OR($B40="",NOT(ISNUMBER($B40)),NOT(ISNUMBER($C40)),$B40&lt;=0,$C40&gt;$B40),0,1)</f>
        <v/>
      </c>
    </row>
    <row r="41">
      <c r="A41" s="21" t="inlineStr">
        <is>
          <t>segment 37</t>
        </is>
      </c>
      <c r="B41" s="6" t="n">
        <v>2158</v>
      </c>
      <c r="C41" s="6" t="n">
        <v>47</v>
      </c>
      <c r="D41" s="15">
        <f>IF(OR($B41="",NOT(ISNUMBER($B41)),NOT(ISNUMBER($C41)),$B41&lt;=0,$C41&gt;$B41),"",C41/B41)</f>
        <v/>
      </c>
      <c r="E41" s="22">
        <f>IF(OR($B41="",NOT(ISNUMBER($B41)),NOT(ISNUMBER($C41)),$B41&lt;=0,$C41&gt;$B41),"",SUMIFS($B$5:$B$304,$AB$5:$AB$304,1)-B41)</f>
        <v/>
      </c>
      <c r="F41" s="22">
        <f>IF(OR($B41="",NOT(ISNUMBER($B41)),NOT(ISNUMBER($C41)),$B41&lt;=0,$C41&gt;$B41),"",SUMIFS($C$5:$C$304,$AB$5:$AB$304,1)-C41)</f>
        <v/>
      </c>
      <c r="G41" s="23">
        <f>IF(OR($B41="",NOT(ISNUMBER($B41)),NOT(ISNUMBER($C41)),$B41&lt;=0,$C41&gt;$B41),"",(C41/B41-F41/E41)/SQRT(((C41+F41)/(B41+E41))*(1-((C41+F41)/(B41+E41)))*(1/B41+1/E41)))</f>
        <v/>
      </c>
      <c r="H41" s="13">
        <f>IF(OR($B41="",NOT(ISNUMBER($B41)),NOT(ISNUMBER($C41)),$B41&lt;=0,$C41&gt;$B41),"",2*(1-NORM.S.DIST(ABS(G41),TRUE)))</f>
        <v/>
      </c>
      <c r="I41" s="24">
        <f>IF(OR($B41="",NOT(ISNUMBER($B41)),NOT(ISNUMBER($C41)),$B41&lt;=0,$C41&gt;$B41),"",COUNTIF($H$5:$H$304,"&lt;"&amp;H41)+1)</f>
        <v/>
      </c>
      <c r="J41" s="13">
        <f>IF(OR($B41="",NOT(ISNUMBER($B41)),NOT(ISNUMBER($C41)),$B41&lt;=0,$C41&gt;$B41),"",I41/$S$5*$S$6)</f>
        <v/>
      </c>
      <c r="K41" s="13">
        <f>IF(OR($B41="",NOT(ISNUMBER($B41)),NOT(ISNUMBER($C41)),$B41&lt;=0,$C41&gt;$B41),"",MIN(1,MINIFS($AA$5:$AA$304,$I$5:$I$304,"&gt;="&amp;I41)))</f>
        <v/>
      </c>
      <c r="L41" s="15">
        <f>IF(OR($B41="",NOT(ISNUMBER($B41)),NOT(ISNUMBER($C41)),$B41&lt;=0,$C41&gt;$B41),"",MAX((((C41/B41)+$S$7^2/(2*B41))/(1+$S$7^2/B41))-(($S$7*SQRT((C41/B41)*(1-(C41/B41))/B41+$S$7^2/(4*B41^2)))/(1+$S$7^2/B41)),0))</f>
        <v/>
      </c>
      <c r="M41" s="15">
        <f>IF(OR($B41="",NOT(ISNUMBER($B41)),NOT(ISNUMBER($C41)),$B41&lt;=0,$C41&gt;$B41),"",MIN((((C41/B41)+$S$7^2/(2*B41))/(1+$S$7^2/B41))+(($S$7*SQRT((C41/B41)*(1-(C41/B41))/B41+$S$7^2/(4*B41^2)))/(1+$S$7^2/B41)),1))</f>
        <v/>
      </c>
      <c r="N41" s="25">
        <f>IF(OR($B41="",NOT(ISNUMBER($B41)),NOT(ISNUMBER($C41)),$B41&lt;=0,$C41&gt;$B41),"",IF(ABS(D41-F41/E41)/(F41/E41)&gt;=$S$8,"stands out","-"))</f>
        <v/>
      </c>
      <c r="O41" s="25">
        <f>IF(OR($B41="",NOT(ISNUMBER($B41)),NOT(ISNUMBER($C41)),$B41&lt;=0,$C41&gt;$B41),"",IF(H41&lt;$S$9,"significant","-"))</f>
        <v/>
      </c>
      <c r="P41" s="4">
        <f>IF(AND(ISNUMBER($C41),ISNUMBER($B41),$C41&gt;$B41),"more conversions than clicks - export one conversion per click",IF(OR($B41="",NOT(ISNUMBER($B41)),NOT(ISNUMBER($C41)),$B41&lt;=0,$C41&gt;$B41),"",IF(K41&lt;$S$6,"survives","-")))</f>
        <v/>
      </c>
      <c r="AA41" s="26">
        <f>IF(OR($B41="",NOT(ISNUMBER($B41)),NOT(ISNUMBER($C41)),$B41&lt;=0,$C41&gt;$B41),"",H41*$S$5/I41)</f>
        <v/>
      </c>
      <c r="AB41" s="5">
        <f>IF(OR($B41="",NOT(ISNUMBER($B41)),NOT(ISNUMBER($C41)),$B41&lt;=0,$C41&gt;$B41),0,1)</f>
        <v/>
      </c>
    </row>
    <row r="42">
      <c r="A42" s="21" t="inlineStr">
        <is>
          <t>segment 38</t>
        </is>
      </c>
      <c r="B42" s="6" t="n">
        <v>2843</v>
      </c>
      <c r="C42" s="6" t="n">
        <v>64</v>
      </c>
      <c r="D42" s="15">
        <f>IF(OR($B42="",NOT(ISNUMBER($B42)),NOT(ISNUMBER($C42)),$B42&lt;=0,$C42&gt;$B42),"",C42/B42)</f>
        <v/>
      </c>
      <c r="E42" s="22">
        <f>IF(OR($B42="",NOT(ISNUMBER($B42)),NOT(ISNUMBER($C42)),$B42&lt;=0,$C42&gt;$B42),"",SUMIFS($B$5:$B$304,$AB$5:$AB$304,1)-B42)</f>
        <v/>
      </c>
      <c r="F42" s="22">
        <f>IF(OR($B42="",NOT(ISNUMBER($B42)),NOT(ISNUMBER($C42)),$B42&lt;=0,$C42&gt;$B42),"",SUMIFS($C$5:$C$304,$AB$5:$AB$304,1)-C42)</f>
        <v/>
      </c>
      <c r="G42" s="23">
        <f>IF(OR($B42="",NOT(ISNUMBER($B42)),NOT(ISNUMBER($C42)),$B42&lt;=0,$C42&gt;$B42),"",(C42/B42-F42/E42)/SQRT(((C42+F42)/(B42+E42))*(1-((C42+F42)/(B42+E42)))*(1/B42+1/E42)))</f>
        <v/>
      </c>
      <c r="H42" s="13">
        <f>IF(OR($B42="",NOT(ISNUMBER($B42)),NOT(ISNUMBER($C42)),$B42&lt;=0,$C42&gt;$B42),"",2*(1-NORM.S.DIST(ABS(G42),TRUE)))</f>
        <v/>
      </c>
      <c r="I42" s="24">
        <f>IF(OR($B42="",NOT(ISNUMBER($B42)),NOT(ISNUMBER($C42)),$B42&lt;=0,$C42&gt;$B42),"",COUNTIF($H$5:$H$304,"&lt;"&amp;H42)+1)</f>
        <v/>
      </c>
      <c r="J42" s="13">
        <f>IF(OR($B42="",NOT(ISNUMBER($B42)),NOT(ISNUMBER($C42)),$B42&lt;=0,$C42&gt;$B42),"",I42/$S$5*$S$6)</f>
        <v/>
      </c>
      <c r="K42" s="13">
        <f>IF(OR($B42="",NOT(ISNUMBER($B42)),NOT(ISNUMBER($C42)),$B42&lt;=0,$C42&gt;$B42),"",MIN(1,MINIFS($AA$5:$AA$304,$I$5:$I$304,"&gt;="&amp;I42)))</f>
        <v/>
      </c>
      <c r="L42" s="15">
        <f>IF(OR($B42="",NOT(ISNUMBER($B42)),NOT(ISNUMBER($C42)),$B42&lt;=0,$C42&gt;$B42),"",MAX((((C42/B42)+$S$7^2/(2*B42))/(1+$S$7^2/B42))-(($S$7*SQRT((C42/B42)*(1-(C42/B42))/B42+$S$7^2/(4*B42^2)))/(1+$S$7^2/B42)),0))</f>
        <v/>
      </c>
      <c r="M42" s="15">
        <f>IF(OR($B42="",NOT(ISNUMBER($B42)),NOT(ISNUMBER($C42)),$B42&lt;=0,$C42&gt;$B42),"",MIN((((C42/B42)+$S$7^2/(2*B42))/(1+$S$7^2/B42))+(($S$7*SQRT((C42/B42)*(1-(C42/B42))/B42+$S$7^2/(4*B42^2)))/(1+$S$7^2/B42)),1))</f>
        <v/>
      </c>
      <c r="N42" s="25">
        <f>IF(OR($B42="",NOT(ISNUMBER($B42)),NOT(ISNUMBER($C42)),$B42&lt;=0,$C42&gt;$B42),"",IF(ABS(D42-F42/E42)/(F42/E42)&gt;=$S$8,"stands out","-"))</f>
        <v/>
      </c>
      <c r="O42" s="25">
        <f>IF(OR($B42="",NOT(ISNUMBER($B42)),NOT(ISNUMBER($C42)),$B42&lt;=0,$C42&gt;$B42),"",IF(H42&lt;$S$9,"significant","-"))</f>
        <v/>
      </c>
      <c r="P42" s="4">
        <f>IF(AND(ISNUMBER($C42),ISNUMBER($B42),$C42&gt;$B42),"more conversions than clicks - export one conversion per click",IF(OR($B42="",NOT(ISNUMBER($B42)),NOT(ISNUMBER($C42)),$B42&lt;=0,$C42&gt;$B42),"",IF(K42&lt;$S$6,"survives","-")))</f>
        <v/>
      </c>
      <c r="AA42" s="26">
        <f>IF(OR($B42="",NOT(ISNUMBER($B42)),NOT(ISNUMBER($C42)),$B42&lt;=0,$C42&gt;$B42),"",H42*$S$5/I42)</f>
        <v/>
      </c>
      <c r="AB42" s="5">
        <f>IF(OR($B42="",NOT(ISNUMBER($B42)),NOT(ISNUMBER($C42)),$B42&lt;=0,$C42&gt;$B42),0,1)</f>
        <v/>
      </c>
    </row>
    <row r="43">
      <c r="A43" s="21" t="inlineStr">
        <is>
          <t>segment 39</t>
        </is>
      </c>
      <c r="B43" s="6" t="n">
        <v>5566</v>
      </c>
      <c r="C43" s="6" t="n">
        <v>102</v>
      </c>
      <c r="D43" s="15">
        <f>IF(OR($B43="",NOT(ISNUMBER($B43)),NOT(ISNUMBER($C43)),$B43&lt;=0,$C43&gt;$B43),"",C43/B43)</f>
        <v/>
      </c>
      <c r="E43" s="22">
        <f>IF(OR($B43="",NOT(ISNUMBER($B43)),NOT(ISNUMBER($C43)),$B43&lt;=0,$C43&gt;$B43),"",SUMIFS($B$5:$B$304,$AB$5:$AB$304,1)-B43)</f>
        <v/>
      </c>
      <c r="F43" s="22">
        <f>IF(OR($B43="",NOT(ISNUMBER($B43)),NOT(ISNUMBER($C43)),$B43&lt;=0,$C43&gt;$B43),"",SUMIFS($C$5:$C$304,$AB$5:$AB$304,1)-C43)</f>
        <v/>
      </c>
      <c r="G43" s="23">
        <f>IF(OR($B43="",NOT(ISNUMBER($B43)),NOT(ISNUMBER($C43)),$B43&lt;=0,$C43&gt;$B43),"",(C43/B43-F43/E43)/SQRT(((C43+F43)/(B43+E43))*(1-((C43+F43)/(B43+E43)))*(1/B43+1/E43)))</f>
        <v/>
      </c>
      <c r="H43" s="13">
        <f>IF(OR($B43="",NOT(ISNUMBER($B43)),NOT(ISNUMBER($C43)),$B43&lt;=0,$C43&gt;$B43),"",2*(1-NORM.S.DIST(ABS(G43),TRUE)))</f>
        <v/>
      </c>
      <c r="I43" s="24">
        <f>IF(OR($B43="",NOT(ISNUMBER($B43)),NOT(ISNUMBER($C43)),$B43&lt;=0,$C43&gt;$B43),"",COUNTIF($H$5:$H$304,"&lt;"&amp;H43)+1)</f>
        <v/>
      </c>
      <c r="J43" s="13">
        <f>IF(OR($B43="",NOT(ISNUMBER($B43)),NOT(ISNUMBER($C43)),$B43&lt;=0,$C43&gt;$B43),"",I43/$S$5*$S$6)</f>
        <v/>
      </c>
      <c r="K43" s="13">
        <f>IF(OR($B43="",NOT(ISNUMBER($B43)),NOT(ISNUMBER($C43)),$B43&lt;=0,$C43&gt;$B43),"",MIN(1,MINIFS($AA$5:$AA$304,$I$5:$I$304,"&gt;="&amp;I43)))</f>
        <v/>
      </c>
      <c r="L43" s="15">
        <f>IF(OR($B43="",NOT(ISNUMBER($B43)),NOT(ISNUMBER($C43)),$B43&lt;=0,$C43&gt;$B43),"",MAX((((C43/B43)+$S$7^2/(2*B43))/(1+$S$7^2/B43))-(($S$7*SQRT((C43/B43)*(1-(C43/B43))/B43+$S$7^2/(4*B43^2)))/(1+$S$7^2/B43)),0))</f>
        <v/>
      </c>
      <c r="M43" s="15">
        <f>IF(OR($B43="",NOT(ISNUMBER($B43)),NOT(ISNUMBER($C43)),$B43&lt;=0,$C43&gt;$B43),"",MIN((((C43/B43)+$S$7^2/(2*B43))/(1+$S$7^2/B43))+(($S$7*SQRT((C43/B43)*(1-(C43/B43))/B43+$S$7^2/(4*B43^2)))/(1+$S$7^2/B43)),1))</f>
        <v/>
      </c>
      <c r="N43" s="25">
        <f>IF(OR($B43="",NOT(ISNUMBER($B43)),NOT(ISNUMBER($C43)),$B43&lt;=0,$C43&gt;$B43),"",IF(ABS(D43-F43/E43)/(F43/E43)&gt;=$S$8,"stands out","-"))</f>
        <v/>
      </c>
      <c r="O43" s="25">
        <f>IF(OR($B43="",NOT(ISNUMBER($B43)),NOT(ISNUMBER($C43)),$B43&lt;=0,$C43&gt;$B43),"",IF(H43&lt;$S$9,"significant","-"))</f>
        <v/>
      </c>
      <c r="P43" s="4">
        <f>IF(AND(ISNUMBER($C43),ISNUMBER($B43),$C43&gt;$B43),"more conversions than clicks - export one conversion per click",IF(OR($B43="",NOT(ISNUMBER($B43)),NOT(ISNUMBER($C43)),$B43&lt;=0,$C43&gt;$B43),"",IF(K43&lt;$S$6,"survives","-")))</f>
        <v/>
      </c>
      <c r="AA43" s="26">
        <f>IF(OR($B43="",NOT(ISNUMBER($B43)),NOT(ISNUMBER($C43)),$B43&lt;=0,$C43&gt;$B43),"",H43*$S$5/I43)</f>
        <v/>
      </c>
      <c r="AB43" s="5">
        <f>IF(OR($B43="",NOT(ISNUMBER($B43)),NOT(ISNUMBER($C43)),$B43&lt;=0,$C43&gt;$B43),0,1)</f>
        <v/>
      </c>
    </row>
    <row r="44">
      <c r="A44" s="21" t="inlineStr">
        <is>
          <t>segment 40</t>
        </is>
      </c>
      <c r="B44" s="6" t="n">
        <v>7277</v>
      </c>
      <c r="C44" s="6" t="n">
        <v>159</v>
      </c>
      <c r="D44" s="15">
        <f>IF(OR($B44="",NOT(ISNUMBER($B44)),NOT(ISNUMBER($C44)),$B44&lt;=0,$C44&gt;$B44),"",C44/B44)</f>
        <v/>
      </c>
      <c r="E44" s="22">
        <f>IF(OR($B44="",NOT(ISNUMBER($B44)),NOT(ISNUMBER($C44)),$B44&lt;=0,$C44&gt;$B44),"",SUMIFS($B$5:$B$304,$AB$5:$AB$304,1)-B44)</f>
        <v/>
      </c>
      <c r="F44" s="22">
        <f>IF(OR($B44="",NOT(ISNUMBER($B44)),NOT(ISNUMBER($C44)),$B44&lt;=0,$C44&gt;$B44),"",SUMIFS($C$5:$C$304,$AB$5:$AB$304,1)-C44)</f>
        <v/>
      </c>
      <c r="G44" s="23">
        <f>IF(OR($B44="",NOT(ISNUMBER($B44)),NOT(ISNUMBER($C44)),$B44&lt;=0,$C44&gt;$B44),"",(C44/B44-F44/E44)/SQRT(((C44+F44)/(B44+E44))*(1-((C44+F44)/(B44+E44)))*(1/B44+1/E44)))</f>
        <v/>
      </c>
      <c r="H44" s="13">
        <f>IF(OR($B44="",NOT(ISNUMBER($B44)),NOT(ISNUMBER($C44)),$B44&lt;=0,$C44&gt;$B44),"",2*(1-NORM.S.DIST(ABS(G44),TRUE)))</f>
        <v/>
      </c>
      <c r="I44" s="24">
        <f>IF(OR($B44="",NOT(ISNUMBER($B44)),NOT(ISNUMBER($C44)),$B44&lt;=0,$C44&gt;$B44),"",COUNTIF($H$5:$H$304,"&lt;"&amp;H44)+1)</f>
        <v/>
      </c>
      <c r="J44" s="13">
        <f>IF(OR($B44="",NOT(ISNUMBER($B44)),NOT(ISNUMBER($C44)),$B44&lt;=0,$C44&gt;$B44),"",I44/$S$5*$S$6)</f>
        <v/>
      </c>
      <c r="K44" s="13">
        <f>IF(OR($B44="",NOT(ISNUMBER($B44)),NOT(ISNUMBER($C44)),$B44&lt;=0,$C44&gt;$B44),"",MIN(1,MINIFS($AA$5:$AA$304,$I$5:$I$304,"&gt;="&amp;I44)))</f>
        <v/>
      </c>
      <c r="L44" s="15">
        <f>IF(OR($B44="",NOT(ISNUMBER($B44)),NOT(ISNUMBER($C44)),$B44&lt;=0,$C44&gt;$B44),"",MAX((((C44/B44)+$S$7^2/(2*B44))/(1+$S$7^2/B44))-(($S$7*SQRT((C44/B44)*(1-(C44/B44))/B44+$S$7^2/(4*B44^2)))/(1+$S$7^2/B44)),0))</f>
        <v/>
      </c>
      <c r="M44" s="15">
        <f>IF(OR($B44="",NOT(ISNUMBER($B44)),NOT(ISNUMBER($C44)),$B44&lt;=0,$C44&gt;$B44),"",MIN((((C44/B44)+$S$7^2/(2*B44))/(1+$S$7^2/B44))+(($S$7*SQRT((C44/B44)*(1-(C44/B44))/B44+$S$7^2/(4*B44^2)))/(1+$S$7^2/B44)),1))</f>
        <v/>
      </c>
      <c r="N44" s="25">
        <f>IF(OR($B44="",NOT(ISNUMBER($B44)),NOT(ISNUMBER($C44)),$B44&lt;=0,$C44&gt;$B44),"",IF(ABS(D44-F44/E44)/(F44/E44)&gt;=$S$8,"stands out","-"))</f>
        <v/>
      </c>
      <c r="O44" s="25">
        <f>IF(OR($B44="",NOT(ISNUMBER($B44)),NOT(ISNUMBER($C44)),$B44&lt;=0,$C44&gt;$B44),"",IF(H44&lt;$S$9,"significant","-"))</f>
        <v/>
      </c>
      <c r="P44" s="4">
        <f>IF(AND(ISNUMBER($C44),ISNUMBER($B44),$C44&gt;$B44),"more conversions than clicks - export one conversion per click",IF(OR($B44="",NOT(ISNUMBER($B44)),NOT(ISNUMBER($C44)),$B44&lt;=0,$C44&gt;$B44),"",IF(K44&lt;$S$6,"survives","-")))</f>
        <v/>
      </c>
      <c r="AA44" s="26">
        <f>IF(OR($B44="",NOT(ISNUMBER($B44)),NOT(ISNUMBER($C44)),$B44&lt;=0,$C44&gt;$B44),"",H44*$S$5/I44)</f>
        <v/>
      </c>
      <c r="AB44" s="5">
        <f>IF(OR($B44="",NOT(ISNUMBER($B44)),NOT(ISNUMBER($C44)),$B44&lt;=0,$C44&gt;$B44),0,1)</f>
        <v/>
      </c>
    </row>
    <row r="45">
      <c r="A45" s="21" t="n"/>
      <c r="B45" s="6" t="n"/>
      <c r="C45" s="6" t="n"/>
      <c r="D45" s="15">
        <f>IF(OR($B45="",NOT(ISNUMBER($B45)),NOT(ISNUMBER($C45)),$B45&lt;=0,$C45&gt;$B45),"",C45/B45)</f>
        <v/>
      </c>
      <c r="E45" s="22">
        <f>IF(OR($B45="",NOT(ISNUMBER($B45)),NOT(ISNUMBER($C45)),$B45&lt;=0,$C45&gt;$B45),"",SUMIFS($B$5:$B$304,$AB$5:$AB$304,1)-B45)</f>
        <v/>
      </c>
      <c r="F45" s="22">
        <f>IF(OR($B45="",NOT(ISNUMBER($B45)),NOT(ISNUMBER($C45)),$B45&lt;=0,$C45&gt;$B45),"",SUMIFS($C$5:$C$304,$AB$5:$AB$304,1)-C45)</f>
        <v/>
      </c>
      <c r="G45" s="23">
        <f>IF(OR($B45="",NOT(ISNUMBER($B45)),NOT(ISNUMBER($C45)),$B45&lt;=0,$C45&gt;$B45),"",(C45/B45-F45/E45)/SQRT(((C45+F45)/(B45+E45))*(1-((C45+F45)/(B45+E45)))*(1/B45+1/E45)))</f>
        <v/>
      </c>
      <c r="H45" s="13">
        <f>IF(OR($B45="",NOT(ISNUMBER($B45)),NOT(ISNUMBER($C45)),$B45&lt;=0,$C45&gt;$B45),"",2*(1-NORM.S.DIST(ABS(G45),TRUE)))</f>
        <v/>
      </c>
      <c r="I45" s="24">
        <f>IF(OR($B45="",NOT(ISNUMBER($B45)),NOT(ISNUMBER($C45)),$B45&lt;=0,$C45&gt;$B45),"",COUNTIF($H$5:$H$304,"&lt;"&amp;H45)+1)</f>
        <v/>
      </c>
      <c r="J45" s="13">
        <f>IF(OR($B45="",NOT(ISNUMBER($B45)),NOT(ISNUMBER($C45)),$B45&lt;=0,$C45&gt;$B45),"",I45/$S$5*$S$6)</f>
        <v/>
      </c>
      <c r="K45" s="13">
        <f>IF(OR($B45="",NOT(ISNUMBER($B45)),NOT(ISNUMBER($C45)),$B45&lt;=0,$C45&gt;$B45),"",MIN(1,MINIFS($AA$5:$AA$304,$I$5:$I$304,"&gt;="&amp;I45)))</f>
        <v/>
      </c>
      <c r="L45" s="15">
        <f>IF(OR($B45="",NOT(ISNUMBER($B45)),NOT(ISNUMBER($C45)),$B45&lt;=0,$C45&gt;$B45),"",MAX((((C45/B45)+$S$7^2/(2*B45))/(1+$S$7^2/B45))-(($S$7*SQRT((C45/B45)*(1-(C45/B45))/B45+$S$7^2/(4*B45^2)))/(1+$S$7^2/B45)),0))</f>
        <v/>
      </c>
      <c r="M45" s="15">
        <f>IF(OR($B45="",NOT(ISNUMBER($B45)),NOT(ISNUMBER($C45)),$B45&lt;=0,$C45&gt;$B45),"",MIN((((C45/B45)+$S$7^2/(2*B45))/(1+$S$7^2/B45))+(($S$7*SQRT((C45/B45)*(1-(C45/B45))/B45+$S$7^2/(4*B45^2)))/(1+$S$7^2/B45)),1))</f>
        <v/>
      </c>
      <c r="N45" s="25">
        <f>IF(OR($B45="",NOT(ISNUMBER($B45)),NOT(ISNUMBER($C45)),$B45&lt;=0,$C45&gt;$B45),"",IF(ABS(D45-F45/E45)/(F45/E45)&gt;=$S$8,"stands out","-"))</f>
        <v/>
      </c>
      <c r="O45" s="25">
        <f>IF(OR($B45="",NOT(ISNUMBER($B45)),NOT(ISNUMBER($C45)),$B45&lt;=0,$C45&gt;$B45),"",IF(H45&lt;$S$9,"significant","-"))</f>
        <v/>
      </c>
      <c r="P45" s="4">
        <f>IF(AND(ISNUMBER($C45),ISNUMBER($B45),$C45&gt;$B45),"more conversions than clicks - export one conversion per click",IF(OR($B45="",NOT(ISNUMBER($B45)),NOT(ISNUMBER($C45)),$B45&lt;=0,$C45&gt;$B45),"",IF(K45&lt;$S$6,"survives","-")))</f>
        <v/>
      </c>
      <c r="AA45" s="26">
        <f>IF(OR($B45="",NOT(ISNUMBER($B45)),NOT(ISNUMBER($C45)),$B45&lt;=0,$C45&gt;$B45),"",H45*$S$5/I45)</f>
        <v/>
      </c>
      <c r="AB45" s="5">
        <f>IF(OR($B45="",NOT(ISNUMBER($B45)),NOT(ISNUMBER($C45)),$B45&lt;=0,$C45&gt;$B45),0,1)</f>
        <v/>
      </c>
    </row>
    <row r="46">
      <c r="A46" s="21" t="n"/>
      <c r="B46" s="6" t="n"/>
      <c r="C46" s="6" t="n"/>
      <c r="D46" s="15">
        <f>IF(OR($B46="",NOT(ISNUMBER($B46)),NOT(ISNUMBER($C46)),$B46&lt;=0,$C46&gt;$B46),"",C46/B46)</f>
        <v/>
      </c>
      <c r="E46" s="22">
        <f>IF(OR($B46="",NOT(ISNUMBER($B46)),NOT(ISNUMBER($C46)),$B46&lt;=0,$C46&gt;$B46),"",SUMIFS($B$5:$B$304,$AB$5:$AB$304,1)-B46)</f>
        <v/>
      </c>
      <c r="F46" s="22">
        <f>IF(OR($B46="",NOT(ISNUMBER($B46)),NOT(ISNUMBER($C46)),$B46&lt;=0,$C46&gt;$B46),"",SUMIFS($C$5:$C$304,$AB$5:$AB$304,1)-C46)</f>
        <v/>
      </c>
      <c r="G46" s="23">
        <f>IF(OR($B46="",NOT(ISNUMBER($B46)),NOT(ISNUMBER($C46)),$B46&lt;=0,$C46&gt;$B46),"",(C46/B46-F46/E46)/SQRT(((C46+F46)/(B46+E46))*(1-((C46+F46)/(B46+E46)))*(1/B46+1/E46)))</f>
        <v/>
      </c>
      <c r="H46" s="13">
        <f>IF(OR($B46="",NOT(ISNUMBER($B46)),NOT(ISNUMBER($C46)),$B46&lt;=0,$C46&gt;$B46),"",2*(1-NORM.S.DIST(ABS(G46),TRUE)))</f>
        <v/>
      </c>
      <c r="I46" s="24">
        <f>IF(OR($B46="",NOT(ISNUMBER($B46)),NOT(ISNUMBER($C46)),$B46&lt;=0,$C46&gt;$B46),"",COUNTIF($H$5:$H$304,"&lt;"&amp;H46)+1)</f>
        <v/>
      </c>
      <c r="J46" s="13">
        <f>IF(OR($B46="",NOT(ISNUMBER($B46)),NOT(ISNUMBER($C46)),$B46&lt;=0,$C46&gt;$B46),"",I46/$S$5*$S$6)</f>
        <v/>
      </c>
      <c r="K46" s="13">
        <f>IF(OR($B46="",NOT(ISNUMBER($B46)),NOT(ISNUMBER($C46)),$B46&lt;=0,$C46&gt;$B46),"",MIN(1,MINIFS($AA$5:$AA$304,$I$5:$I$304,"&gt;="&amp;I46)))</f>
        <v/>
      </c>
      <c r="L46" s="15">
        <f>IF(OR($B46="",NOT(ISNUMBER($B46)),NOT(ISNUMBER($C46)),$B46&lt;=0,$C46&gt;$B46),"",MAX((((C46/B46)+$S$7^2/(2*B46))/(1+$S$7^2/B46))-(($S$7*SQRT((C46/B46)*(1-(C46/B46))/B46+$S$7^2/(4*B46^2)))/(1+$S$7^2/B46)),0))</f>
        <v/>
      </c>
      <c r="M46" s="15">
        <f>IF(OR($B46="",NOT(ISNUMBER($B46)),NOT(ISNUMBER($C46)),$B46&lt;=0,$C46&gt;$B46),"",MIN((((C46/B46)+$S$7^2/(2*B46))/(1+$S$7^2/B46))+(($S$7*SQRT((C46/B46)*(1-(C46/B46))/B46+$S$7^2/(4*B46^2)))/(1+$S$7^2/B46)),1))</f>
        <v/>
      </c>
      <c r="N46" s="25">
        <f>IF(OR($B46="",NOT(ISNUMBER($B46)),NOT(ISNUMBER($C46)),$B46&lt;=0,$C46&gt;$B46),"",IF(ABS(D46-F46/E46)/(F46/E46)&gt;=$S$8,"stands out","-"))</f>
        <v/>
      </c>
      <c r="O46" s="25">
        <f>IF(OR($B46="",NOT(ISNUMBER($B46)),NOT(ISNUMBER($C46)),$B46&lt;=0,$C46&gt;$B46),"",IF(H46&lt;$S$9,"significant","-"))</f>
        <v/>
      </c>
      <c r="P46" s="4">
        <f>IF(AND(ISNUMBER($C46),ISNUMBER($B46),$C46&gt;$B46),"more conversions than clicks - export one conversion per click",IF(OR($B46="",NOT(ISNUMBER($B46)),NOT(ISNUMBER($C46)),$B46&lt;=0,$C46&gt;$B46),"",IF(K46&lt;$S$6,"survives","-")))</f>
        <v/>
      </c>
      <c r="AA46" s="26">
        <f>IF(OR($B46="",NOT(ISNUMBER($B46)),NOT(ISNUMBER($C46)),$B46&lt;=0,$C46&gt;$B46),"",H46*$S$5/I46)</f>
        <v/>
      </c>
      <c r="AB46" s="5">
        <f>IF(OR($B46="",NOT(ISNUMBER($B46)),NOT(ISNUMBER($C46)),$B46&lt;=0,$C46&gt;$B46),0,1)</f>
        <v/>
      </c>
    </row>
    <row r="47">
      <c r="A47" s="21" t="n"/>
      <c r="B47" s="6" t="n"/>
      <c r="C47" s="6" t="n"/>
      <c r="D47" s="15">
        <f>IF(OR($B47="",NOT(ISNUMBER($B47)),NOT(ISNUMBER($C47)),$B47&lt;=0,$C47&gt;$B47),"",C47/B47)</f>
        <v/>
      </c>
      <c r="E47" s="22">
        <f>IF(OR($B47="",NOT(ISNUMBER($B47)),NOT(ISNUMBER($C47)),$B47&lt;=0,$C47&gt;$B47),"",SUMIFS($B$5:$B$304,$AB$5:$AB$304,1)-B47)</f>
        <v/>
      </c>
      <c r="F47" s="22">
        <f>IF(OR($B47="",NOT(ISNUMBER($B47)),NOT(ISNUMBER($C47)),$B47&lt;=0,$C47&gt;$B47),"",SUMIFS($C$5:$C$304,$AB$5:$AB$304,1)-C47)</f>
        <v/>
      </c>
      <c r="G47" s="23">
        <f>IF(OR($B47="",NOT(ISNUMBER($B47)),NOT(ISNUMBER($C47)),$B47&lt;=0,$C47&gt;$B47),"",(C47/B47-F47/E47)/SQRT(((C47+F47)/(B47+E47))*(1-((C47+F47)/(B47+E47)))*(1/B47+1/E47)))</f>
        <v/>
      </c>
      <c r="H47" s="13">
        <f>IF(OR($B47="",NOT(ISNUMBER($B47)),NOT(ISNUMBER($C47)),$B47&lt;=0,$C47&gt;$B47),"",2*(1-NORM.S.DIST(ABS(G47),TRUE)))</f>
        <v/>
      </c>
      <c r="I47" s="24">
        <f>IF(OR($B47="",NOT(ISNUMBER($B47)),NOT(ISNUMBER($C47)),$B47&lt;=0,$C47&gt;$B47),"",COUNTIF($H$5:$H$304,"&lt;"&amp;H47)+1)</f>
        <v/>
      </c>
      <c r="J47" s="13">
        <f>IF(OR($B47="",NOT(ISNUMBER($B47)),NOT(ISNUMBER($C47)),$B47&lt;=0,$C47&gt;$B47),"",I47/$S$5*$S$6)</f>
        <v/>
      </c>
      <c r="K47" s="13">
        <f>IF(OR($B47="",NOT(ISNUMBER($B47)),NOT(ISNUMBER($C47)),$B47&lt;=0,$C47&gt;$B47),"",MIN(1,MINIFS($AA$5:$AA$304,$I$5:$I$304,"&gt;="&amp;I47)))</f>
        <v/>
      </c>
      <c r="L47" s="15">
        <f>IF(OR($B47="",NOT(ISNUMBER($B47)),NOT(ISNUMBER($C47)),$B47&lt;=0,$C47&gt;$B47),"",MAX((((C47/B47)+$S$7^2/(2*B47))/(1+$S$7^2/B47))-(($S$7*SQRT((C47/B47)*(1-(C47/B47))/B47+$S$7^2/(4*B47^2)))/(1+$S$7^2/B47)),0))</f>
        <v/>
      </c>
      <c r="M47" s="15">
        <f>IF(OR($B47="",NOT(ISNUMBER($B47)),NOT(ISNUMBER($C47)),$B47&lt;=0,$C47&gt;$B47),"",MIN((((C47/B47)+$S$7^2/(2*B47))/(1+$S$7^2/B47))+(($S$7*SQRT((C47/B47)*(1-(C47/B47))/B47+$S$7^2/(4*B47^2)))/(1+$S$7^2/B47)),1))</f>
        <v/>
      </c>
      <c r="N47" s="25">
        <f>IF(OR($B47="",NOT(ISNUMBER($B47)),NOT(ISNUMBER($C47)),$B47&lt;=0,$C47&gt;$B47),"",IF(ABS(D47-F47/E47)/(F47/E47)&gt;=$S$8,"stands out","-"))</f>
        <v/>
      </c>
      <c r="O47" s="25">
        <f>IF(OR($B47="",NOT(ISNUMBER($B47)),NOT(ISNUMBER($C47)),$B47&lt;=0,$C47&gt;$B47),"",IF(H47&lt;$S$9,"significant","-"))</f>
        <v/>
      </c>
      <c r="P47" s="4">
        <f>IF(AND(ISNUMBER($C47),ISNUMBER($B47),$C47&gt;$B47),"more conversions than clicks - export one conversion per click",IF(OR($B47="",NOT(ISNUMBER($B47)),NOT(ISNUMBER($C47)),$B47&lt;=0,$C47&gt;$B47),"",IF(K47&lt;$S$6,"survives","-")))</f>
        <v/>
      </c>
      <c r="AA47" s="26">
        <f>IF(OR($B47="",NOT(ISNUMBER($B47)),NOT(ISNUMBER($C47)),$B47&lt;=0,$C47&gt;$B47),"",H47*$S$5/I47)</f>
        <v/>
      </c>
      <c r="AB47" s="5">
        <f>IF(OR($B47="",NOT(ISNUMBER($B47)),NOT(ISNUMBER($C47)),$B47&lt;=0,$C47&gt;$B47),0,1)</f>
        <v/>
      </c>
    </row>
    <row r="48">
      <c r="A48" s="21" t="n"/>
      <c r="B48" s="6" t="n"/>
      <c r="C48" s="6" t="n"/>
      <c r="D48" s="15">
        <f>IF(OR($B48="",NOT(ISNUMBER($B48)),NOT(ISNUMBER($C48)),$B48&lt;=0,$C48&gt;$B48),"",C48/B48)</f>
        <v/>
      </c>
      <c r="E48" s="22">
        <f>IF(OR($B48="",NOT(ISNUMBER($B48)),NOT(ISNUMBER($C48)),$B48&lt;=0,$C48&gt;$B48),"",SUMIFS($B$5:$B$304,$AB$5:$AB$304,1)-B48)</f>
        <v/>
      </c>
      <c r="F48" s="22">
        <f>IF(OR($B48="",NOT(ISNUMBER($B48)),NOT(ISNUMBER($C48)),$B48&lt;=0,$C48&gt;$B48),"",SUMIFS($C$5:$C$304,$AB$5:$AB$304,1)-C48)</f>
        <v/>
      </c>
      <c r="G48" s="23">
        <f>IF(OR($B48="",NOT(ISNUMBER($B48)),NOT(ISNUMBER($C48)),$B48&lt;=0,$C48&gt;$B48),"",(C48/B48-F48/E48)/SQRT(((C48+F48)/(B48+E48))*(1-((C48+F48)/(B48+E48)))*(1/B48+1/E48)))</f>
        <v/>
      </c>
      <c r="H48" s="13">
        <f>IF(OR($B48="",NOT(ISNUMBER($B48)),NOT(ISNUMBER($C48)),$B48&lt;=0,$C48&gt;$B48),"",2*(1-NORM.S.DIST(ABS(G48),TRUE)))</f>
        <v/>
      </c>
      <c r="I48" s="24">
        <f>IF(OR($B48="",NOT(ISNUMBER($B48)),NOT(ISNUMBER($C48)),$B48&lt;=0,$C48&gt;$B48),"",COUNTIF($H$5:$H$304,"&lt;"&amp;H48)+1)</f>
        <v/>
      </c>
      <c r="J48" s="13">
        <f>IF(OR($B48="",NOT(ISNUMBER($B48)),NOT(ISNUMBER($C48)),$B48&lt;=0,$C48&gt;$B48),"",I48/$S$5*$S$6)</f>
        <v/>
      </c>
      <c r="K48" s="13">
        <f>IF(OR($B48="",NOT(ISNUMBER($B48)),NOT(ISNUMBER($C48)),$B48&lt;=0,$C48&gt;$B48),"",MIN(1,MINIFS($AA$5:$AA$304,$I$5:$I$304,"&gt;="&amp;I48)))</f>
        <v/>
      </c>
      <c r="L48" s="15">
        <f>IF(OR($B48="",NOT(ISNUMBER($B48)),NOT(ISNUMBER($C48)),$B48&lt;=0,$C48&gt;$B48),"",MAX((((C48/B48)+$S$7^2/(2*B48))/(1+$S$7^2/B48))-(($S$7*SQRT((C48/B48)*(1-(C48/B48))/B48+$S$7^2/(4*B48^2)))/(1+$S$7^2/B48)),0))</f>
        <v/>
      </c>
      <c r="M48" s="15">
        <f>IF(OR($B48="",NOT(ISNUMBER($B48)),NOT(ISNUMBER($C48)),$B48&lt;=0,$C48&gt;$B48),"",MIN((((C48/B48)+$S$7^2/(2*B48))/(1+$S$7^2/B48))+(($S$7*SQRT((C48/B48)*(1-(C48/B48))/B48+$S$7^2/(4*B48^2)))/(1+$S$7^2/B48)),1))</f>
        <v/>
      </c>
      <c r="N48" s="25">
        <f>IF(OR($B48="",NOT(ISNUMBER($B48)),NOT(ISNUMBER($C48)),$B48&lt;=0,$C48&gt;$B48),"",IF(ABS(D48-F48/E48)/(F48/E48)&gt;=$S$8,"stands out","-"))</f>
        <v/>
      </c>
      <c r="O48" s="25">
        <f>IF(OR($B48="",NOT(ISNUMBER($B48)),NOT(ISNUMBER($C48)),$B48&lt;=0,$C48&gt;$B48),"",IF(H48&lt;$S$9,"significant","-"))</f>
        <v/>
      </c>
      <c r="P48" s="4">
        <f>IF(AND(ISNUMBER($C48),ISNUMBER($B48),$C48&gt;$B48),"more conversions than clicks - export one conversion per click",IF(OR($B48="",NOT(ISNUMBER($B48)),NOT(ISNUMBER($C48)),$B48&lt;=0,$C48&gt;$B48),"",IF(K48&lt;$S$6,"survives","-")))</f>
        <v/>
      </c>
      <c r="AA48" s="26">
        <f>IF(OR($B48="",NOT(ISNUMBER($B48)),NOT(ISNUMBER($C48)),$B48&lt;=0,$C48&gt;$B48),"",H48*$S$5/I48)</f>
        <v/>
      </c>
      <c r="AB48" s="5">
        <f>IF(OR($B48="",NOT(ISNUMBER($B48)),NOT(ISNUMBER($C48)),$B48&lt;=0,$C48&gt;$B48),0,1)</f>
        <v/>
      </c>
    </row>
    <row r="49">
      <c r="A49" s="21" t="n"/>
      <c r="B49" s="6" t="n"/>
      <c r="C49" s="6" t="n"/>
      <c r="D49" s="15">
        <f>IF(OR($B49="",NOT(ISNUMBER($B49)),NOT(ISNUMBER($C49)),$B49&lt;=0,$C49&gt;$B49),"",C49/B49)</f>
        <v/>
      </c>
      <c r="E49" s="22">
        <f>IF(OR($B49="",NOT(ISNUMBER($B49)),NOT(ISNUMBER($C49)),$B49&lt;=0,$C49&gt;$B49),"",SUMIFS($B$5:$B$304,$AB$5:$AB$304,1)-B49)</f>
        <v/>
      </c>
      <c r="F49" s="22">
        <f>IF(OR($B49="",NOT(ISNUMBER($B49)),NOT(ISNUMBER($C49)),$B49&lt;=0,$C49&gt;$B49),"",SUMIFS($C$5:$C$304,$AB$5:$AB$304,1)-C49)</f>
        <v/>
      </c>
      <c r="G49" s="23">
        <f>IF(OR($B49="",NOT(ISNUMBER($B49)),NOT(ISNUMBER($C49)),$B49&lt;=0,$C49&gt;$B49),"",(C49/B49-F49/E49)/SQRT(((C49+F49)/(B49+E49))*(1-((C49+F49)/(B49+E49)))*(1/B49+1/E49)))</f>
        <v/>
      </c>
      <c r="H49" s="13">
        <f>IF(OR($B49="",NOT(ISNUMBER($B49)),NOT(ISNUMBER($C49)),$B49&lt;=0,$C49&gt;$B49),"",2*(1-NORM.S.DIST(ABS(G49),TRUE)))</f>
        <v/>
      </c>
      <c r="I49" s="24">
        <f>IF(OR($B49="",NOT(ISNUMBER($B49)),NOT(ISNUMBER($C49)),$B49&lt;=0,$C49&gt;$B49),"",COUNTIF($H$5:$H$304,"&lt;"&amp;H49)+1)</f>
        <v/>
      </c>
      <c r="J49" s="13">
        <f>IF(OR($B49="",NOT(ISNUMBER($B49)),NOT(ISNUMBER($C49)),$B49&lt;=0,$C49&gt;$B49),"",I49/$S$5*$S$6)</f>
        <v/>
      </c>
      <c r="K49" s="13">
        <f>IF(OR($B49="",NOT(ISNUMBER($B49)),NOT(ISNUMBER($C49)),$B49&lt;=0,$C49&gt;$B49),"",MIN(1,MINIFS($AA$5:$AA$304,$I$5:$I$304,"&gt;="&amp;I49)))</f>
        <v/>
      </c>
      <c r="L49" s="15">
        <f>IF(OR($B49="",NOT(ISNUMBER($B49)),NOT(ISNUMBER($C49)),$B49&lt;=0,$C49&gt;$B49),"",MAX((((C49/B49)+$S$7^2/(2*B49))/(1+$S$7^2/B49))-(($S$7*SQRT((C49/B49)*(1-(C49/B49))/B49+$S$7^2/(4*B49^2)))/(1+$S$7^2/B49)),0))</f>
        <v/>
      </c>
      <c r="M49" s="15">
        <f>IF(OR($B49="",NOT(ISNUMBER($B49)),NOT(ISNUMBER($C49)),$B49&lt;=0,$C49&gt;$B49),"",MIN((((C49/B49)+$S$7^2/(2*B49))/(1+$S$7^2/B49))+(($S$7*SQRT((C49/B49)*(1-(C49/B49))/B49+$S$7^2/(4*B49^2)))/(1+$S$7^2/B49)),1))</f>
        <v/>
      </c>
      <c r="N49" s="25">
        <f>IF(OR($B49="",NOT(ISNUMBER($B49)),NOT(ISNUMBER($C49)),$B49&lt;=0,$C49&gt;$B49),"",IF(ABS(D49-F49/E49)/(F49/E49)&gt;=$S$8,"stands out","-"))</f>
        <v/>
      </c>
      <c r="O49" s="25">
        <f>IF(OR($B49="",NOT(ISNUMBER($B49)),NOT(ISNUMBER($C49)),$B49&lt;=0,$C49&gt;$B49),"",IF(H49&lt;$S$9,"significant","-"))</f>
        <v/>
      </c>
      <c r="P49" s="4">
        <f>IF(AND(ISNUMBER($C49),ISNUMBER($B49),$C49&gt;$B49),"more conversions than clicks - export one conversion per click",IF(OR($B49="",NOT(ISNUMBER($B49)),NOT(ISNUMBER($C49)),$B49&lt;=0,$C49&gt;$B49),"",IF(K49&lt;$S$6,"survives","-")))</f>
        <v/>
      </c>
      <c r="AA49" s="26">
        <f>IF(OR($B49="",NOT(ISNUMBER($B49)),NOT(ISNUMBER($C49)),$B49&lt;=0,$C49&gt;$B49),"",H49*$S$5/I49)</f>
        <v/>
      </c>
      <c r="AB49" s="5">
        <f>IF(OR($B49="",NOT(ISNUMBER($B49)),NOT(ISNUMBER($C49)),$B49&lt;=0,$C49&gt;$B49),0,1)</f>
        <v/>
      </c>
    </row>
    <row r="50">
      <c r="A50" s="21" t="n"/>
      <c r="B50" s="6" t="n"/>
      <c r="C50" s="6" t="n"/>
      <c r="D50" s="15">
        <f>IF(OR($B50="",NOT(ISNUMBER($B50)),NOT(ISNUMBER($C50)),$B50&lt;=0,$C50&gt;$B50),"",C50/B50)</f>
        <v/>
      </c>
      <c r="E50" s="22">
        <f>IF(OR($B50="",NOT(ISNUMBER($B50)),NOT(ISNUMBER($C50)),$B50&lt;=0,$C50&gt;$B50),"",SUMIFS($B$5:$B$304,$AB$5:$AB$304,1)-B50)</f>
        <v/>
      </c>
      <c r="F50" s="22">
        <f>IF(OR($B50="",NOT(ISNUMBER($B50)),NOT(ISNUMBER($C50)),$B50&lt;=0,$C50&gt;$B50),"",SUMIFS($C$5:$C$304,$AB$5:$AB$304,1)-C50)</f>
        <v/>
      </c>
      <c r="G50" s="23">
        <f>IF(OR($B50="",NOT(ISNUMBER($B50)),NOT(ISNUMBER($C50)),$B50&lt;=0,$C50&gt;$B50),"",(C50/B50-F50/E50)/SQRT(((C50+F50)/(B50+E50))*(1-((C50+F50)/(B50+E50)))*(1/B50+1/E50)))</f>
        <v/>
      </c>
      <c r="H50" s="13">
        <f>IF(OR($B50="",NOT(ISNUMBER($B50)),NOT(ISNUMBER($C50)),$B50&lt;=0,$C50&gt;$B50),"",2*(1-NORM.S.DIST(ABS(G50),TRUE)))</f>
        <v/>
      </c>
      <c r="I50" s="24">
        <f>IF(OR($B50="",NOT(ISNUMBER($B50)),NOT(ISNUMBER($C50)),$B50&lt;=0,$C50&gt;$B50),"",COUNTIF($H$5:$H$304,"&lt;"&amp;H50)+1)</f>
        <v/>
      </c>
      <c r="J50" s="13">
        <f>IF(OR($B50="",NOT(ISNUMBER($B50)),NOT(ISNUMBER($C50)),$B50&lt;=0,$C50&gt;$B50),"",I50/$S$5*$S$6)</f>
        <v/>
      </c>
      <c r="K50" s="13">
        <f>IF(OR($B50="",NOT(ISNUMBER($B50)),NOT(ISNUMBER($C50)),$B50&lt;=0,$C50&gt;$B50),"",MIN(1,MINIFS($AA$5:$AA$304,$I$5:$I$304,"&gt;="&amp;I50)))</f>
        <v/>
      </c>
      <c r="L50" s="15">
        <f>IF(OR($B50="",NOT(ISNUMBER($B50)),NOT(ISNUMBER($C50)),$B50&lt;=0,$C50&gt;$B50),"",MAX((((C50/B50)+$S$7^2/(2*B50))/(1+$S$7^2/B50))-(($S$7*SQRT((C50/B50)*(1-(C50/B50))/B50+$S$7^2/(4*B50^2)))/(1+$S$7^2/B50)),0))</f>
        <v/>
      </c>
      <c r="M50" s="15">
        <f>IF(OR($B50="",NOT(ISNUMBER($B50)),NOT(ISNUMBER($C50)),$B50&lt;=0,$C50&gt;$B50),"",MIN((((C50/B50)+$S$7^2/(2*B50))/(1+$S$7^2/B50))+(($S$7*SQRT((C50/B50)*(1-(C50/B50))/B50+$S$7^2/(4*B50^2)))/(1+$S$7^2/B50)),1))</f>
        <v/>
      </c>
      <c r="N50" s="25">
        <f>IF(OR($B50="",NOT(ISNUMBER($B50)),NOT(ISNUMBER($C50)),$B50&lt;=0,$C50&gt;$B50),"",IF(ABS(D50-F50/E50)/(F50/E50)&gt;=$S$8,"stands out","-"))</f>
        <v/>
      </c>
      <c r="O50" s="25">
        <f>IF(OR($B50="",NOT(ISNUMBER($B50)),NOT(ISNUMBER($C50)),$B50&lt;=0,$C50&gt;$B50),"",IF(H50&lt;$S$9,"significant","-"))</f>
        <v/>
      </c>
      <c r="P50" s="4">
        <f>IF(AND(ISNUMBER($C50),ISNUMBER($B50),$C50&gt;$B50),"more conversions than clicks - export one conversion per click",IF(OR($B50="",NOT(ISNUMBER($B50)),NOT(ISNUMBER($C50)),$B50&lt;=0,$C50&gt;$B50),"",IF(K50&lt;$S$6,"survives","-")))</f>
        <v/>
      </c>
      <c r="AA50" s="26">
        <f>IF(OR($B50="",NOT(ISNUMBER($B50)),NOT(ISNUMBER($C50)),$B50&lt;=0,$C50&gt;$B50),"",H50*$S$5/I50)</f>
        <v/>
      </c>
      <c r="AB50" s="5">
        <f>IF(OR($B50="",NOT(ISNUMBER($B50)),NOT(ISNUMBER($C50)),$B50&lt;=0,$C50&gt;$B50),0,1)</f>
        <v/>
      </c>
    </row>
    <row r="51">
      <c r="A51" s="21" t="n"/>
      <c r="B51" s="6" t="n"/>
      <c r="C51" s="6" t="n"/>
      <c r="D51" s="15">
        <f>IF(OR($B51="",NOT(ISNUMBER($B51)),NOT(ISNUMBER($C51)),$B51&lt;=0,$C51&gt;$B51),"",C51/B51)</f>
        <v/>
      </c>
      <c r="E51" s="22">
        <f>IF(OR($B51="",NOT(ISNUMBER($B51)),NOT(ISNUMBER($C51)),$B51&lt;=0,$C51&gt;$B51),"",SUMIFS($B$5:$B$304,$AB$5:$AB$304,1)-B51)</f>
        <v/>
      </c>
      <c r="F51" s="22">
        <f>IF(OR($B51="",NOT(ISNUMBER($B51)),NOT(ISNUMBER($C51)),$B51&lt;=0,$C51&gt;$B51),"",SUMIFS($C$5:$C$304,$AB$5:$AB$304,1)-C51)</f>
        <v/>
      </c>
      <c r="G51" s="23">
        <f>IF(OR($B51="",NOT(ISNUMBER($B51)),NOT(ISNUMBER($C51)),$B51&lt;=0,$C51&gt;$B51),"",(C51/B51-F51/E51)/SQRT(((C51+F51)/(B51+E51))*(1-((C51+F51)/(B51+E51)))*(1/B51+1/E51)))</f>
        <v/>
      </c>
      <c r="H51" s="13">
        <f>IF(OR($B51="",NOT(ISNUMBER($B51)),NOT(ISNUMBER($C51)),$B51&lt;=0,$C51&gt;$B51),"",2*(1-NORM.S.DIST(ABS(G51),TRUE)))</f>
        <v/>
      </c>
      <c r="I51" s="24">
        <f>IF(OR($B51="",NOT(ISNUMBER($B51)),NOT(ISNUMBER($C51)),$B51&lt;=0,$C51&gt;$B51),"",COUNTIF($H$5:$H$304,"&lt;"&amp;H51)+1)</f>
        <v/>
      </c>
      <c r="J51" s="13">
        <f>IF(OR($B51="",NOT(ISNUMBER($B51)),NOT(ISNUMBER($C51)),$B51&lt;=0,$C51&gt;$B51),"",I51/$S$5*$S$6)</f>
        <v/>
      </c>
      <c r="K51" s="13">
        <f>IF(OR($B51="",NOT(ISNUMBER($B51)),NOT(ISNUMBER($C51)),$B51&lt;=0,$C51&gt;$B51),"",MIN(1,MINIFS($AA$5:$AA$304,$I$5:$I$304,"&gt;="&amp;I51)))</f>
        <v/>
      </c>
      <c r="L51" s="15">
        <f>IF(OR($B51="",NOT(ISNUMBER($B51)),NOT(ISNUMBER($C51)),$B51&lt;=0,$C51&gt;$B51),"",MAX((((C51/B51)+$S$7^2/(2*B51))/(1+$S$7^2/B51))-(($S$7*SQRT((C51/B51)*(1-(C51/B51))/B51+$S$7^2/(4*B51^2)))/(1+$S$7^2/B51)),0))</f>
        <v/>
      </c>
      <c r="M51" s="15">
        <f>IF(OR($B51="",NOT(ISNUMBER($B51)),NOT(ISNUMBER($C51)),$B51&lt;=0,$C51&gt;$B51),"",MIN((((C51/B51)+$S$7^2/(2*B51))/(1+$S$7^2/B51))+(($S$7*SQRT((C51/B51)*(1-(C51/B51))/B51+$S$7^2/(4*B51^2)))/(1+$S$7^2/B51)),1))</f>
        <v/>
      </c>
      <c r="N51" s="25">
        <f>IF(OR($B51="",NOT(ISNUMBER($B51)),NOT(ISNUMBER($C51)),$B51&lt;=0,$C51&gt;$B51),"",IF(ABS(D51-F51/E51)/(F51/E51)&gt;=$S$8,"stands out","-"))</f>
        <v/>
      </c>
      <c r="O51" s="25">
        <f>IF(OR($B51="",NOT(ISNUMBER($B51)),NOT(ISNUMBER($C51)),$B51&lt;=0,$C51&gt;$B51),"",IF(H51&lt;$S$9,"significant","-"))</f>
        <v/>
      </c>
      <c r="P51" s="4">
        <f>IF(AND(ISNUMBER($C51),ISNUMBER($B51),$C51&gt;$B51),"more conversions than clicks - export one conversion per click",IF(OR($B51="",NOT(ISNUMBER($B51)),NOT(ISNUMBER($C51)),$B51&lt;=0,$C51&gt;$B51),"",IF(K51&lt;$S$6,"survives","-")))</f>
        <v/>
      </c>
      <c r="AA51" s="26">
        <f>IF(OR($B51="",NOT(ISNUMBER($B51)),NOT(ISNUMBER($C51)),$B51&lt;=0,$C51&gt;$B51),"",H51*$S$5/I51)</f>
        <v/>
      </c>
      <c r="AB51" s="5">
        <f>IF(OR($B51="",NOT(ISNUMBER($B51)),NOT(ISNUMBER($C51)),$B51&lt;=0,$C51&gt;$B51),0,1)</f>
        <v/>
      </c>
    </row>
    <row r="52">
      <c r="A52" s="21" t="n"/>
      <c r="B52" s="6" t="n"/>
      <c r="C52" s="6" t="n"/>
      <c r="D52" s="15">
        <f>IF(OR($B52="",NOT(ISNUMBER($B52)),NOT(ISNUMBER($C52)),$B52&lt;=0,$C52&gt;$B52),"",C52/B52)</f>
        <v/>
      </c>
      <c r="E52" s="22">
        <f>IF(OR($B52="",NOT(ISNUMBER($B52)),NOT(ISNUMBER($C52)),$B52&lt;=0,$C52&gt;$B52),"",SUMIFS($B$5:$B$304,$AB$5:$AB$304,1)-B52)</f>
        <v/>
      </c>
      <c r="F52" s="22">
        <f>IF(OR($B52="",NOT(ISNUMBER($B52)),NOT(ISNUMBER($C52)),$B52&lt;=0,$C52&gt;$B52),"",SUMIFS($C$5:$C$304,$AB$5:$AB$304,1)-C52)</f>
        <v/>
      </c>
      <c r="G52" s="23">
        <f>IF(OR($B52="",NOT(ISNUMBER($B52)),NOT(ISNUMBER($C52)),$B52&lt;=0,$C52&gt;$B52),"",(C52/B52-F52/E52)/SQRT(((C52+F52)/(B52+E52))*(1-((C52+F52)/(B52+E52)))*(1/B52+1/E52)))</f>
        <v/>
      </c>
      <c r="H52" s="13">
        <f>IF(OR($B52="",NOT(ISNUMBER($B52)),NOT(ISNUMBER($C52)),$B52&lt;=0,$C52&gt;$B52),"",2*(1-NORM.S.DIST(ABS(G52),TRUE)))</f>
        <v/>
      </c>
      <c r="I52" s="24">
        <f>IF(OR($B52="",NOT(ISNUMBER($B52)),NOT(ISNUMBER($C52)),$B52&lt;=0,$C52&gt;$B52),"",COUNTIF($H$5:$H$304,"&lt;"&amp;H52)+1)</f>
        <v/>
      </c>
      <c r="J52" s="13">
        <f>IF(OR($B52="",NOT(ISNUMBER($B52)),NOT(ISNUMBER($C52)),$B52&lt;=0,$C52&gt;$B52),"",I52/$S$5*$S$6)</f>
        <v/>
      </c>
      <c r="K52" s="13">
        <f>IF(OR($B52="",NOT(ISNUMBER($B52)),NOT(ISNUMBER($C52)),$B52&lt;=0,$C52&gt;$B52),"",MIN(1,MINIFS($AA$5:$AA$304,$I$5:$I$304,"&gt;="&amp;I52)))</f>
        <v/>
      </c>
      <c r="L52" s="15">
        <f>IF(OR($B52="",NOT(ISNUMBER($B52)),NOT(ISNUMBER($C52)),$B52&lt;=0,$C52&gt;$B52),"",MAX((((C52/B52)+$S$7^2/(2*B52))/(1+$S$7^2/B52))-(($S$7*SQRT((C52/B52)*(1-(C52/B52))/B52+$S$7^2/(4*B52^2)))/(1+$S$7^2/B52)),0))</f>
        <v/>
      </c>
      <c r="M52" s="15">
        <f>IF(OR($B52="",NOT(ISNUMBER($B52)),NOT(ISNUMBER($C52)),$B52&lt;=0,$C52&gt;$B52),"",MIN((((C52/B52)+$S$7^2/(2*B52))/(1+$S$7^2/B52))+(($S$7*SQRT((C52/B52)*(1-(C52/B52))/B52+$S$7^2/(4*B52^2)))/(1+$S$7^2/B52)),1))</f>
        <v/>
      </c>
      <c r="N52" s="25">
        <f>IF(OR($B52="",NOT(ISNUMBER($B52)),NOT(ISNUMBER($C52)),$B52&lt;=0,$C52&gt;$B52),"",IF(ABS(D52-F52/E52)/(F52/E52)&gt;=$S$8,"stands out","-"))</f>
        <v/>
      </c>
      <c r="O52" s="25">
        <f>IF(OR($B52="",NOT(ISNUMBER($B52)),NOT(ISNUMBER($C52)),$B52&lt;=0,$C52&gt;$B52),"",IF(H52&lt;$S$9,"significant","-"))</f>
        <v/>
      </c>
      <c r="P52" s="4">
        <f>IF(AND(ISNUMBER($C52),ISNUMBER($B52),$C52&gt;$B52),"more conversions than clicks - export one conversion per click",IF(OR($B52="",NOT(ISNUMBER($B52)),NOT(ISNUMBER($C52)),$B52&lt;=0,$C52&gt;$B52),"",IF(K52&lt;$S$6,"survives","-")))</f>
        <v/>
      </c>
      <c r="AA52" s="26">
        <f>IF(OR($B52="",NOT(ISNUMBER($B52)),NOT(ISNUMBER($C52)),$B52&lt;=0,$C52&gt;$B52),"",H52*$S$5/I52)</f>
        <v/>
      </c>
      <c r="AB52" s="5">
        <f>IF(OR($B52="",NOT(ISNUMBER($B52)),NOT(ISNUMBER($C52)),$B52&lt;=0,$C52&gt;$B52),0,1)</f>
        <v/>
      </c>
    </row>
    <row r="53">
      <c r="A53" s="21" t="n"/>
      <c r="B53" s="6" t="n"/>
      <c r="C53" s="6" t="n"/>
      <c r="D53" s="15">
        <f>IF(OR($B53="",NOT(ISNUMBER($B53)),NOT(ISNUMBER($C53)),$B53&lt;=0,$C53&gt;$B53),"",C53/B53)</f>
        <v/>
      </c>
      <c r="E53" s="22">
        <f>IF(OR($B53="",NOT(ISNUMBER($B53)),NOT(ISNUMBER($C53)),$B53&lt;=0,$C53&gt;$B53),"",SUMIFS($B$5:$B$304,$AB$5:$AB$304,1)-B53)</f>
        <v/>
      </c>
      <c r="F53" s="22">
        <f>IF(OR($B53="",NOT(ISNUMBER($B53)),NOT(ISNUMBER($C53)),$B53&lt;=0,$C53&gt;$B53),"",SUMIFS($C$5:$C$304,$AB$5:$AB$304,1)-C53)</f>
        <v/>
      </c>
      <c r="G53" s="23">
        <f>IF(OR($B53="",NOT(ISNUMBER($B53)),NOT(ISNUMBER($C53)),$B53&lt;=0,$C53&gt;$B53),"",(C53/B53-F53/E53)/SQRT(((C53+F53)/(B53+E53))*(1-((C53+F53)/(B53+E53)))*(1/B53+1/E53)))</f>
        <v/>
      </c>
      <c r="H53" s="13">
        <f>IF(OR($B53="",NOT(ISNUMBER($B53)),NOT(ISNUMBER($C53)),$B53&lt;=0,$C53&gt;$B53),"",2*(1-NORM.S.DIST(ABS(G53),TRUE)))</f>
        <v/>
      </c>
      <c r="I53" s="24">
        <f>IF(OR($B53="",NOT(ISNUMBER($B53)),NOT(ISNUMBER($C53)),$B53&lt;=0,$C53&gt;$B53),"",COUNTIF($H$5:$H$304,"&lt;"&amp;H53)+1)</f>
        <v/>
      </c>
      <c r="J53" s="13">
        <f>IF(OR($B53="",NOT(ISNUMBER($B53)),NOT(ISNUMBER($C53)),$B53&lt;=0,$C53&gt;$B53),"",I53/$S$5*$S$6)</f>
        <v/>
      </c>
      <c r="K53" s="13">
        <f>IF(OR($B53="",NOT(ISNUMBER($B53)),NOT(ISNUMBER($C53)),$B53&lt;=0,$C53&gt;$B53),"",MIN(1,MINIFS($AA$5:$AA$304,$I$5:$I$304,"&gt;="&amp;I53)))</f>
        <v/>
      </c>
      <c r="L53" s="15">
        <f>IF(OR($B53="",NOT(ISNUMBER($B53)),NOT(ISNUMBER($C53)),$B53&lt;=0,$C53&gt;$B53),"",MAX((((C53/B53)+$S$7^2/(2*B53))/(1+$S$7^2/B53))-(($S$7*SQRT((C53/B53)*(1-(C53/B53))/B53+$S$7^2/(4*B53^2)))/(1+$S$7^2/B53)),0))</f>
        <v/>
      </c>
      <c r="M53" s="15">
        <f>IF(OR($B53="",NOT(ISNUMBER($B53)),NOT(ISNUMBER($C53)),$B53&lt;=0,$C53&gt;$B53),"",MIN((((C53/B53)+$S$7^2/(2*B53))/(1+$S$7^2/B53))+(($S$7*SQRT((C53/B53)*(1-(C53/B53))/B53+$S$7^2/(4*B53^2)))/(1+$S$7^2/B53)),1))</f>
        <v/>
      </c>
      <c r="N53" s="25">
        <f>IF(OR($B53="",NOT(ISNUMBER($B53)),NOT(ISNUMBER($C53)),$B53&lt;=0,$C53&gt;$B53),"",IF(ABS(D53-F53/E53)/(F53/E53)&gt;=$S$8,"stands out","-"))</f>
        <v/>
      </c>
      <c r="O53" s="25">
        <f>IF(OR($B53="",NOT(ISNUMBER($B53)),NOT(ISNUMBER($C53)),$B53&lt;=0,$C53&gt;$B53),"",IF(H53&lt;$S$9,"significant","-"))</f>
        <v/>
      </c>
      <c r="P53" s="4">
        <f>IF(AND(ISNUMBER($C53),ISNUMBER($B53),$C53&gt;$B53),"more conversions than clicks - export one conversion per click",IF(OR($B53="",NOT(ISNUMBER($B53)),NOT(ISNUMBER($C53)),$B53&lt;=0,$C53&gt;$B53),"",IF(K53&lt;$S$6,"survives","-")))</f>
        <v/>
      </c>
      <c r="AA53" s="26">
        <f>IF(OR($B53="",NOT(ISNUMBER($B53)),NOT(ISNUMBER($C53)),$B53&lt;=0,$C53&gt;$B53),"",H53*$S$5/I53)</f>
        <v/>
      </c>
      <c r="AB53" s="5">
        <f>IF(OR($B53="",NOT(ISNUMBER($B53)),NOT(ISNUMBER($C53)),$B53&lt;=0,$C53&gt;$B53),0,1)</f>
        <v/>
      </c>
    </row>
    <row r="54">
      <c r="A54" s="21" t="n"/>
      <c r="B54" s="6" t="n"/>
      <c r="C54" s="6" t="n"/>
      <c r="D54" s="15">
        <f>IF(OR($B54="",NOT(ISNUMBER($B54)),NOT(ISNUMBER($C54)),$B54&lt;=0,$C54&gt;$B54),"",C54/B54)</f>
        <v/>
      </c>
      <c r="E54" s="22">
        <f>IF(OR($B54="",NOT(ISNUMBER($B54)),NOT(ISNUMBER($C54)),$B54&lt;=0,$C54&gt;$B54),"",SUMIFS($B$5:$B$304,$AB$5:$AB$304,1)-B54)</f>
        <v/>
      </c>
      <c r="F54" s="22">
        <f>IF(OR($B54="",NOT(ISNUMBER($B54)),NOT(ISNUMBER($C54)),$B54&lt;=0,$C54&gt;$B54),"",SUMIFS($C$5:$C$304,$AB$5:$AB$304,1)-C54)</f>
        <v/>
      </c>
      <c r="G54" s="23">
        <f>IF(OR($B54="",NOT(ISNUMBER($B54)),NOT(ISNUMBER($C54)),$B54&lt;=0,$C54&gt;$B54),"",(C54/B54-F54/E54)/SQRT(((C54+F54)/(B54+E54))*(1-((C54+F54)/(B54+E54)))*(1/B54+1/E54)))</f>
        <v/>
      </c>
      <c r="H54" s="13">
        <f>IF(OR($B54="",NOT(ISNUMBER($B54)),NOT(ISNUMBER($C54)),$B54&lt;=0,$C54&gt;$B54),"",2*(1-NORM.S.DIST(ABS(G54),TRUE)))</f>
        <v/>
      </c>
      <c r="I54" s="24">
        <f>IF(OR($B54="",NOT(ISNUMBER($B54)),NOT(ISNUMBER($C54)),$B54&lt;=0,$C54&gt;$B54),"",COUNTIF($H$5:$H$304,"&lt;"&amp;H54)+1)</f>
        <v/>
      </c>
      <c r="J54" s="13">
        <f>IF(OR($B54="",NOT(ISNUMBER($B54)),NOT(ISNUMBER($C54)),$B54&lt;=0,$C54&gt;$B54),"",I54/$S$5*$S$6)</f>
        <v/>
      </c>
      <c r="K54" s="13">
        <f>IF(OR($B54="",NOT(ISNUMBER($B54)),NOT(ISNUMBER($C54)),$B54&lt;=0,$C54&gt;$B54),"",MIN(1,MINIFS($AA$5:$AA$304,$I$5:$I$304,"&gt;="&amp;I54)))</f>
        <v/>
      </c>
      <c r="L54" s="15">
        <f>IF(OR($B54="",NOT(ISNUMBER($B54)),NOT(ISNUMBER($C54)),$B54&lt;=0,$C54&gt;$B54),"",MAX((((C54/B54)+$S$7^2/(2*B54))/(1+$S$7^2/B54))-(($S$7*SQRT((C54/B54)*(1-(C54/B54))/B54+$S$7^2/(4*B54^2)))/(1+$S$7^2/B54)),0))</f>
        <v/>
      </c>
      <c r="M54" s="15">
        <f>IF(OR($B54="",NOT(ISNUMBER($B54)),NOT(ISNUMBER($C54)),$B54&lt;=0,$C54&gt;$B54),"",MIN((((C54/B54)+$S$7^2/(2*B54))/(1+$S$7^2/B54))+(($S$7*SQRT((C54/B54)*(1-(C54/B54))/B54+$S$7^2/(4*B54^2)))/(1+$S$7^2/B54)),1))</f>
        <v/>
      </c>
      <c r="N54" s="25">
        <f>IF(OR($B54="",NOT(ISNUMBER($B54)),NOT(ISNUMBER($C54)),$B54&lt;=0,$C54&gt;$B54),"",IF(ABS(D54-F54/E54)/(F54/E54)&gt;=$S$8,"stands out","-"))</f>
        <v/>
      </c>
      <c r="O54" s="25">
        <f>IF(OR($B54="",NOT(ISNUMBER($B54)),NOT(ISNUMBER($C54)),$B54&lt;=0,$C54&gt;$B54),"",IF(H54&lt;$S$9,"significant","-"))</f>
        <v/>
      </c>
      <c r="P54" s="4">
        <f>IF(AND(ISNUMBER($C54),ISNUMBER($B54),$C54&gt;$B54),"more conversions than clicks - export one conversion per click",IF(OR($B54="",NOT(ISNUMBER($B54)),NOT(ISNUMBER($C54)),$B54&lt;=0,$C54&gt;$B54),"",IF(K54&lt;$S$6,"survives","-")))</f>
        <v/>
      </c>
      <c r="AA54" s="26">
        <f>IF(OR($B54="",NOT(ISNUMBER($B54)),NOT(ISNUMBER($C54)),$B54&lt;=0,$C54&gt;$B54),"",H54*$S$5/I54)</f>
        <v/>
      </c>
      <c r="AB54" s="5">
        <f>IF(OR($B54="",NOT(ISNUMBER($B54)),NOT(ISNUMBER($C54)),$B54&lt;=0,$C54&gt;$B54),0,1)</f>
        <v/>
      </c>
    </row>
    <row r="55">
      <c r="A55" s="21" t="n"/>
      <c r="B55" s="6" t="n"/>
      <c r="C55" s="6" t="n"/>
      <c r="D55" s="15">
        <f>IF(OR($B55="",NOT(ISNUMBER($B55)),NOT(ISNUMBER($C55)),$B55&lt;=0,$C55&gt;$B55),"",C55/B55)</f>
        <v/>
      </c>
      <c r="E55" s="22">
        <f>IF(OR($B55="",NOT(ISNUMBER($B55)),NOT(ISNUMBER($C55)),$B55&lt;=0,$C55&gt;$B55),"",SUMIFS($B$5:$B$304,$AB$5:$AB$304,1)-B55)</f>
        <v/>
      </c>
      <c r="F55" s="22">
        <f>IF(OR($B55="",NOT(ISNUMBER($B55)),NOT(ISNUMBER($C55)),$B55&lt;=0,$C55&gt;$B55),"",SUMIFS($C$5:$C$304,$AB$5:$AB$304,1)-C55)</f>
        <v/>
      </c>
      <c r="G55" s="23">
        <f>IF(OR($B55="",NOT(ISNUMBER($B55)),NOT(ISNUMBER($C55)),$B55&lt;=0,$C55&gt;$B55),"",(C55/B55-F55/E55)/SQRT(((C55+F55)/(B55+E55))*(1-((C55+F55)/(B55+E55)))*(1/B55+1/E55)))</f>
        <v/>
      </c>
      <c r="H55" s="13">
        <f>IF(OR($B55="",NOT(ISNUMBER($B55)),NOT(ISNUMBER($C55)),$B55&lt;=0,$C55&gt;$B55),"",2*(1-NORM.S.DIST(ABS(G55),TRUE)))</f>
        <v/>
      </c>
      <c r="I55" s="24">
        <f>IF(OR($B55="",NOT(ISNUMBER($B55)),NOT(ISNUMBER($C55)),$B55&lt;=0,$C55&gt;$B55),"",COUNTIF($H$5:$H$304,"&lt;"&amp;H55)+1)</f>
        <v/>
      </c>
      <c r="J55" s="13">
        <f>IF(OR($B55="",NOT(ISNUMBER($B55)),NOT(ISNUMBER($C55)),$B55&lt;=0,$C55&gt;$B55),"",I55/$S$5*$S$6)</f>
        <v/>
      </c>
      <c r="K55" s="13">
        <f>IF(OR($B55="",NOT(ISNUMBER($B55)),NOT(ISNUMBER($C55)),$B55&lt;=0,$C55&gt;$B55),"",MIN(1,MINIFS($AA$5:$AA$304,$I$5:$I$304,"&gt;="&amp;I55)))</f>
        <v/>
      </c>
      <c r="L55" s="15">
        <f>IF(OR($B55="",NOT(ISNUMBER($B55)),NOT(ISNUMBER($C55)),$B55&lt;=0,$C55&gt;$B55),"",MAX((((C55/B55)+$S$7^2/(2*B55))/(1+$S$7^2/B55))-(($S$7*SQRT((C55/B55)*(1-(C55/B55))/B55+$S$7^2/(4*B55^2)))/(1+$S$7^2/B55)),0))</f>
        <v/>
      </c>
      <c r="M55" s="15">
        <f>IF(OR($B55="",NOT(ISNUMBER($B55)),NOT(ISNUMBER($C55)),$B55&lt;=0,$C55&gt;$B55),"",MIN((((C55/B55)+$S$7^2/(2*B55))/(1+$S$7^2/B55))+(($S$7*SQRT((C55/B55)*(1-(C55/B55))/B55+$S$7^2/(4*B55^2)))/(1+$S$7^2/B55)),1))</f>
        <v/>
      </c>
      <c r="N55" s="25">
        <f>IF(OR($B55="",NOT(ISNUMBER($B55)),NOT(ISNUMBER($C55)),$B55&lt;=0,$C55&gt;$B55),"",IF(ABS(D55-F55/E55)/(F55/E55)&gt;=$S$8,"stands out","-"))</f>
        <v/>
      </c>
      <c r="O55" s="25">
        <f>IF(OR($B55="",NOT(ISNUMBER($B55)),NOT(ISNUMBER($C55)),$B55&lt;=0,$C55&gt;$B55),"",IF(H55&lt;$S$9,"significant","-"))</f>
        <v/>
      </c>
      <c r="P55" s="4">
        <f>IF(AND(ISNUMBER($C55),ISNUMBER($B55),$C55&gt;$B55),"more conversions than clicks - export one conversion per click",IF(OR($B55="",NOT(ISNUMBER($B55)),NOT(ISNUMBER($C55)),$B55&lt;=0,$C55&gt;$B55),"",IF(K55&lt;$S$6,"survives","-")))</f>
        <v/>
      </c>
      <c r="AA55" s="26">
        <f>IF(OR($B55="",NOT(ISNUMBER($B55)),NOT(ISNUMBER($C55)),$B55&lt;=0,$C55&gt;$B55),"",H55*$S$5/I55)</f>
        <v/>
      </c>
      <c r="AB55" s="5">
        <f>IF(OR($B55="",NOT(ISNUMBER($B55)),NOT(ISNUMBER($C55)),$B55&lt;=0,$C55&gt;$B55),0,1)</f>
        <v/>
      </c>
    </row>
    <row r="56">
      <c r="A56" s="21" t="n"/>
      <c r="B56" s="6" t="n"/>
      <c r="C56" s="6" t="n"/>
      <c r="D56" s="15">
        <f>IF(OR($B56="",NOT(ISNUMBER($B56)),NOT(ISNUMBER($C56)),$B56&lt;=0,$C56&gt;$B56),"",C56/B56)</f>
        <v/>
      </c>
      <c r="E56" s="22">
        <f>IF(OR($B56="",NOT(ISNUMBER($B56)),NOT(ISNUMBER($C56)),$B56&lt;=0,$C56&gt;$B56),"",SUMIFS($B$5:$B$304,$AB$5:$AB$304,1)-B56)</f>
        <v/>
      </c>
      <c r="F56" s="22">
        <f>IF(OR($B56="",NOT(ISNUMBER($B56)),NOT(ISNUMBER($C56)),$B56&lt;=0,$C56&gt;$B56),"",SUMIFS($C$5:$C$304,$AB$5:$AB$304,1)-C56)</f>
        <v/>
      </c>
      <c r="G56" s="23">
        <f>IF(OR($B56="",NOT(ISNUMBER($B56)),NOT(ISNUMBER($C56)),$B56&lt;=0,$C56&gt;$B56),"",(C56/B56-F56/E56)/SQRT(((C56+F56)/(B56+E56))*(1-((C56+F56)/(B56+E56)))*(1/B56+1/E56)))</f>
        <v/>
      </c>
      <c r="H56" s="13">
        <f>IF(OR($B56="",NOT(ISNUMBER($B56)),NOT(ISNUMBER($C56)),$B56&lt;=0,$C56&gt;$B56),"",2*(1-NORM.S.DIST(ABS(G56),TRUE)))</f>
        <v/>
      </c>
      <c r="I56" s="24">
        <f>IF(OR($B56="",NOT(ISNUMBER($B56)),NOT(ISNUMBER($C56)),$B56&lt;=0,$C56&gt;$B56),"",COUNTIF($H$5:$H$304,"&lt;"&amp;H56)+1)</f>
        <v/>
      </c>
      <c r="J56" s="13">
        <f>IF(OR($B56="",NOT(ISNUMBER($B56)),NOT(ISNUMBER($C56)),$B56&lt;=0,$C56&gt;$B56),"",I56/$S$5*$S$6)</f>
        <v/>
      </c>
      <c r="K56" s="13">
        <f>IF(OR($B56="",NOT(ISNUMBER($B56)),NOT(ISNUMBER($C56)),$B56&lt;=0,$C56&gt;$B56),"",MIN(1,MINIFS($AA$5:$AA$304,$I$5:$I$304,"&gt;="&amp;I56)))</f>
        <v/>
      </c>
      <c r="L56" s="15">
        <f>IF(OR($B56="",NOT(ISNUMBER($B56)),NOT(ISNUMBER($C56)),$B56&lt;=0,$C56&gt;$B56),"",MAX((((C56/B56)+$S$7^2/(2*B56))/(1+$S$7^2/B56))-(($S$7*SQRT((C56/B56)*(1-(C56/B56))/B56+$S$7^2/(4*B56^2)))/(1+$S$7^2/B56)),0))</f>
        <v/>
      </c>
      <c r="M56" s="15">
        <f>IF(OR($B56="",NOT(ISNUMBER($B56)),NOT(ISNUMBER($C56)),$B56&lt;=0,$C56&gt;$B56),"",MIN((((C56/B56)+$S$7^2/(2*B56))/(1+$S$7^2/B56))+(($S$7*SQRT((C56/B56)*(1-(C56/B56))/B56+$S$7^2/(4*B56^2)))/(1+$S$7^2/B56)),1))</f>
        <v/>
      </c>
      <c r="N56" s="25">
        <f>IF(OR($B56="",NOT(ISNUMBER($B56)),NOT(ISNUMBER($C56)),$B56&lt;=0,$C56&gt;$B56),"",IF(ABS(D56-F56/E56)/(F56/E56)&gt;=$S$8,"stands out","-"))</f>
        <v/>
      </c>
      <c r="O56" s="25">
        <f>IF(OR($B56="",NOT(ISNUMBER($B56)),NOT(ISNUMBER($C56)),$B56&lt;=0,$C56&gt;$B56),"",IF(H56&lt;$S$9,"significant","-"))</f>
        <v/>
      </c>
      <c r="P56" s="4">
        <f>IF(AND(ISNUMBER($C56),ISNUMBER($B56),$C56&gt;$B56),"more conversions than clicks - export one conversion per click",IF(OR($B56="",NOT(ISNUMBER($B56)),NOT(ISNUMBER($C56)),$B56&lt;=0,$C56&gt;$B56),"",IF(K56&lt;$S$6,"survives","-")))</f>
        <v/>
      </c>
      <c r="AA56" s="26">
        <f>IF(OR($B56="",NOT(ISNUMBER($B56)),NOT(ISNUMBER($C56)),$B56&lt;=0,$C56&gt;$B56),"",H56*$S$5/I56)</f>
        <v/>
      </c>
      <c r="AB56" s="5">
        <f>IF(OR($B56="",NOT(ISNUMBER($B56)),NOT(ISNUMBER($C56)),$B56&lt;=0,$C56&gt;$B56),0,1)</f>
        <v/>
      </c>
    </row>
    <row r="57">
      <c r="A57" s="21" t="n"/>
      <c r="B57" s="6" t="n"/>
      <c r="C57" s="6" t="n"/>
      <c r="D57" s="15">
        <f>IF(OR($B57="",NOT(ISNUMBER($B57)),NOT(ISNUMBER($C57)),$B57&lt;=0,$C57&gt;$B57),"",C57/B57)</f>
        <v/>
      </c>
      <c r="E57" s="22">
        <f>IF(OR($B57="",NOT(ISNUMBER($B57)),NOT(ISNUMBER($C57)),$B57&lt;=0,$C57&gt;$B57),"",SUMIFS($B$5:$B$304,$AB$5:$AB$304,1)-B57)</f>
        <v/>
      </c>
      <c r="F57" s="22">
        <f>IF(OR($B57="",NOT(ISNUMBER($B57)),NOT(ISNUMBER($C57)),$B57&lt;=0,$C57&gt;$B57),"",SUMIFS($C$5:$C$304,$AB$5:$AB$304,1)-C57)</f>
        <v/>
      </c>
      <c r="G57" s="23">
        <f>IF(OR($B57="",NOT(ISNUMBER($B57)),NOT(ISNUMBER($C57)),$B57&lt;=0,$C57&gt;$B57),"",(C57/B57-F57/E57)/SQRT(((C57+F57)/(B57+E57))*(1-((C57+F57)/(B57+E57)))*(1/B57+1/E57)))</f>
        <v/>
      </c>
      <c r="H57" s="13">
        <f>IF(OR($B57="",NOT(ISNUMBER($B57)),NOT(ISNUMBER($C57)),$B57&lt;=0,$C57&gt;$B57),"",2*(1-NORM.S.DIST(ABS(G57),TRUE)))</f>
        <v/>
      </c>
      <c r="I57" s="24">
        <f>IF(OR($B57="",NOT(ISNUMBER($B57)),NOT(ISNUMBER($C57)),$B57&lt;=0,$C57&gt;$B57),"",COUNTIF($H$5:$H$304,"&lt;"&amp;H57)+1)</f>
        <v/>
      </c>
      <c r="J57" s="13">
        <f>IF(OR($B57="",NOT(ISNUMBER($B57)),NOT(ISNUMBER($C57)),$B57&lt;=0,$C57&gt;$B57),"",I57/$S$5*$S$6)</f>
        <v/>
      </c>
      <c r="K57" s="13">
        <f>IF(OR($B57="",NOT(ISNUMBER($B57)),NOT(ISNUMBER($C57)),$B57&lt;=0,$C57&gt;$B57),"",MIN(1,MINIFS($AA$5:$AA$304,$I$5:$I$304,"&gt;="&amp;I57)))</f>
        <v/>
      </c>
      <c r="L57" s="15">
        <f>IF(OR($B57="",NOT(ISNUMBER($B57)),NOT(ISNUMBER($C57)),$B57&lt;=0,$C57&gt;$B57),"",MAX((((C57/B57)+$S$7^2/(2*B57))/(1+$S$7^2/B57))-(($S$7*SQRT((C57/B57)*(1-(C57/B57))/B57+$S$7^2/(4*B57^2)))/(1+$S$7^2/B57)),0))</f>
        <v/>
      </c>
      <c r="M57" s="15">
        <f>IF(OR($B57="",NOT(ISNUMBER($B57)),NOT(ISNUMBER($C57)),$B57&lt;=0,$C57&gt;$B57),"",MIN((((C57/B57)+$S$7^2/(2*B57))/(1+$S$7^2/B57))+(($S$7*SQRT((C57/B57)*(1-(C57/B57))/B57+$S$7^2/(4*B57^2)))/(1+$S$7^2/B57)),1))</f>
        <v/>
      </c>
      <c r="N57" s="25">
        <f>IF(OR($B57="",NOT(ISNUMBER($B57)),NOT(ISNUMBER($C57)),$B57&lt;=0,$C57&gt;$B57),"",IF(ABS(D57-F57/E57)/(F57/E57)&gt;=$S$8,"stands out","-"))</f>
        <v/>
      </c>
      <c r="O57" s="25">
        <f>IF(OR($B57="",NOT(ISNUMBER($B57)),NOT(ISNUMBER($C57)),$B57&lt;=0,$C57&gt;$B57),"",IF(H57&lt;$S$9,"significant","-"))</f>
        <v/>
      </c>
      <c r="P57" s="4">
        <f>IF(AND(ISNUMBER($C57),ISNUMBER($B57),$C57&gt;$B57),"more conversions than clicks - export one conversion per click",IF(OR($B57="",NOT(ISNUMBER($B57)),NOT(ISNUMBER($C57)),$B57&lt;=0,$C57&gt;$B57),"",IF(K57&lt;$S$6,"survives","-")))</f>
        <v/>
      </c>
      <c r="AA57" s="26">
        <f>IF(OR($B57="",NOT(ISNUMBER($B57)),NOT(ISNUMBER($C57)),$B57&lt;=0,$C57&gt;$B57),"",H57*$S$5/I57)</f>
        <v/>
      </c>
      <c r="AB57" s="5">
        <f>IF(OR($B57="",NOT(ISNUMBER($B57)),NOT(ISNUMBER($C57)),$B57&lt;=0,$C57&gt;$B57),0,1)</f>
        <v/>
      </c>
    </row>
    <row r="58">
      <c r="A58" s="21" t="n"/>
      <c r="B58" s="6" t="n"/>
      <c r="C58" s="6" t="n"/>
      <c r="D58" s="15">
        <f>IF(OR($B58="",NOT(ISNUMBER($B58)),NOT(ISNUMBER($C58)),$B58&lt;=0,$C58&gt;$B58),"",C58/B58)</f>
        <v/>
      </c>
      <c r="E58" s="22">
        <f>IF(OR($B58="",NOT(ISNUMBER($B58)),NOT(ISNUMBER($C58)),$B58&lt;=0,$C58&gt;$B58),"",SUMIFS($B$5:$B$304,$AB$5:$AB$304,1)-B58)</f>
        <v/>
      </c>
      <c r="F58" s="22">
        <f>IF(OR($B58="",NOT(ISNUMBER($B58)),NOT(ISNUMBER($C58)),$B58&lt;=0,$C58&gt;$B58),"",SUMIFS($C$5:$C$304,$AB$5:$AB$304,1)-C58)</f>
        <v/>
      </c>
      <c r="G58" s="23">
        <f>IF(OR($B58="",NOT(ISNUMBER($B58)),NOT(ISNUMBER($C58)),$B58&lt;=0,$C58&gt;$B58),"",(C58/B58-F58/E58)/SQRT(((C58+F58)/(B58+E58))*(1-((C58+F58)/(B58+E58)))*(1/B58+1/E58)))</f>
        <v/>
      </c>
      <c r="H58" s="13">
        <f>IF(OR($B58="",NOT(ISNUMBER($B58)),NOT(ISNUMBER($C58)),$B58&lt;=0,$C58&gt;$B58),"",2*(1-NORM.S.DIST(ABS(G58),TRUE)))</f>
        <v/>
      </c>
      <c r="I58" s="24">
        <f>IF(OR($B58="",NOT(ISNUMBER($B58)),NOT(ISNUMBER($C58)),$B58&lt;=0,$C58&gt;$B58),"",COUNTIF($H$5:$H$304,"&lt;"&amp;H58)+1)</f>
        <v/>
      </c>
      <c r="J58" s="13">
        <f>IF(OR($B58="",NOT(ISNUMBER($B58)),NOT(ISNUMBER($C58)),$B58&lt;=0,$C58&gt;$B58),"",I58/$S$5*$S$6)</f>
        <v/>
      </c>
      <c r="K58" s="13">
        <f>IF(OR($B58="",NOT(ISNUMBER($B58)),NOT(ISNUMBER($C58)),$B58&lt;=0,$C58&gt;$B58),"",MIN(1,MINIFS($AA$5:$AA$304,$I$5:$I$304,"&gt;="&amp;I58)))</f>
        <v/>
      </c>
      <c r="L58" s="15">
        <f>IF(OR($B58="",NOT(ISNUMBER($B58)),NOT(ISNUMBER($C58)),$B58&lt;=0,$C58&gt;$B58),"",MAX((((C58/B58)+$S$7^2/(2*B58))/(1+$S$7^2/B58))-(($S$7*SQRT((C58/B58)*(1-(C58/B58))/B58+$S$7^2/(4*B58^2)))/(1+$S$7^2/B58)),0))</f>
        <v/>
      </c>
      <c r="M58" s="15">
        <f>IF(OR($B58="",NOT(ISNUMBER($B58)),NOT(ISNUMBER($C58)),$B58&lt;=0,$C58&gt;$B58),"",MIN((((C58/B58)+$S$7^2/(2*B58))/(1+$S$7^2/B58))+(($S$7*SQRT((C58/B58)*(1-(C58/B58))/B58+$S$7^2/(4*B58^2)))/(1+$S$7^2/B58)),1))</f>
        <v/>
      </c>
      <c r="N58" s="25">
        <f>IF(OR($B58="",NOT(ISNUMBER($B58)),NOT(ISNUMBER($C58)),$B58&lt;=0,$C58&gt;$B58),"",IF(ABS(D58-F58/E58)/(F58/E58)&gt;=$S$8,"stands out","-"))</f>
        <v/>
      </c>
      <c r="O58" s="25">
        <f>IF(OR($B58="",NOT(ISNUMBER($B58)),NOT(ISNUMBER($C58)),$B58&lt;=0,$C58&gt;$B58),"",IF(H58&lt;$S$9,"significant","-"))</f>
        <v/>
      </c>
      <c r="P58" s="4">
        <f>IF(AND(ISNUMBER($C58),ISNUMBER($B58),$C58&gt;$B58),"more conversions than clicks - export one conversion per click",IF(OR($B58="",NOT(ISNUMBER($B58)),NOT(ISNUMBER($C58)),$B58&lt;=0,$C58&gt;$B58),"",IF(K58&lt;$S$6,"survives","-")))</f>
        <v/>
      </c>
      <c r="AA58" s="26">
        <f>IF(OR($B58="",NOT(ISNUMBER($B58)),NOT(ISNUMBER($C58)),$B58&lt;=0,$C58&gt;$B58),"",H58*$S$5/I58)</f>
        <v/>
      </c>
      <c r="AB58" s="5">
        <f>IF(OR($B58="",NOT(ISNUMBER($B58)),NOT(ISNUMBER($C58)),$B58&lt;=0,$C58&gt;$B58),0,1)</f>
        <v/>
      </c>
    </row>
    <row r="59">
      <c r="A59" s="21" t="n"/>
      <c r="B59" s="6" t="n"/>
      <c r="C59" s="6" t="n"/>
      <c r="D59" s="15">
        <f>IF(OR($B59="",NOT(ISNUMBER($B59)),NOT(ISNUMBER($C59)),$B59&lt;=0,$C59&gt;$B59),"",C59/B59)</f>
        <v/>
      </c>
      <c r="E59" s="22">
        <f>IF(OR($B59="",NOT(ISNUMBER($B59)),NOT(ISNUMBER($C59)),$B59&lt;=0,$C59&gt;$B59),"",SUMIFS($B$5:$B$304,$AB$5:$AB$304,1)-B59)</f>
        <v/>
      </c>
      <c r="F59" s="22">
        <f>IF(OR($B59="",NOT(ISNUMBER($B59)),NOT(ISNUMBER($C59)),$B59&lt;=0,$C59&gt;$B59),"",SUMIFS($C$5:$C$304,$AB$5:$AB$304,1)-C59)</f>
        <v/>
      </c>
      <c r="G59" s="23">
        <f>IF(OR($B59="",NOT(ISNUMBER($B59)),NOT(ISNUMBER($C59)),$B59&lt;=0,$C59&gt;$B59),"",(C59/B59-F59/E59)/SQRT(((C59+F59)/(B59+E59))*(1-((C59+F59)/(B59+E59)))*(1/B59+1/E59)))</f>
        <v/>
      </c>
      <c r="H59" s="13">
        <f>IF(OR($B59="",NOT(ISNUMBER($B59)),NOT(ISNUMBER($C59)),$B59&lt;=0,$C59&gt;$B59),"",2*(1-NORM.S.DIST(ABS(G59),TRUE)))</f>
        <v/>
      </c>
      <c r="I59" s="24">
        <f>IF(OR($B59="",NOT(ISNUMBER($B59)),NOT(ISNUMBER($C59)),$B59&lt;=0,$C59&gt;$B59),"",COUNTIF($H$5:$H$304,"&lt;"&amp;H59)+1)</f>
        <v/>
      </c>
      <c r="J59" s="13">
        <f>IF(OR($B59="",NOT(ISNUMBER($B59)),NOT(ISNUMBER($C59)),$B59&lt;=0,$C59&gt;$B59),"",I59/$S$5*$S$6)</f>
        <v/>
      </c>
      <c r="K59" s="13">
        <f>IF(OR($B59="",NOT(ISNUMBER($B59)),NOT(ISNUMBER($C59)),$B59&lt;=0,$C59&gt;$B59),"",MIN(1,MINIFS($AA$5:$AA$304,$I$5:$I$304,"&gt;="&amp;I59)))</f>
        <v/>
      </c>
      <c r="L59" s="15">
        <f>IF(OR($B59="",NOT(ISNUMBER($B59)),NOT(ISNUMBER($C59)),$B59&lt;=0,$C59&gt;$B59),"",MAX((((C59/B59)+$S$7^2/(2*B59))/(1+$S$7^2/B59))-(($S$7*SQRT((C59/B59)*(1-(C59/B59))/B59+$S$7^2/(4*B59^2)))/(1+$S$7^2/B59)),0))</f>
        <v/>
      </c>
      <c r="M59" s="15">
        <f>IF(OR($B59="",NOT(ISNUMBER($B59)),NOT(ISNUMBER($C59)),$B59&lt;=0,$C59&gt;$B59),"",MIN((((C59/B59)+$S$7^2/(2*B59))/(1+$S$7^2/B59))+(($S$7*SQRT((C59/B59)*(1-(C59/B59))/B59+$S$7^2/(4*B59^2)))/(1+$S$7^2/B59)),1))</f>
        <v/>
      </c>
      <c r="N59" s="25">
        <f>IF(OR($B59="",NOT(ISNUMBER($B59)),NOT(ISNUMBER($C59)),$B59&lt;=0,$C59&gt;$B59),"",IF(ABS(D59-F59/E59)/(F59/E59)&gt;=$S$8,"stands out","-"))</f>
        <v/>
      </c>
      <c r="O59" s="25">
        <f>IF(OR($B59="",NOT(ISNUMBER($B59)),NOT(ISNUMBER($C59)),$B59&lt;=0,$C59&gt;$B59),"",IF(H59&lt;$S$9,"significant","-"))</f>
        <v/>
      </c>
      <c r="P59" s="4">
        <f>IF(AND(ISNUMBER($C59),ISNUMBER($B59),$C59&gt;$B59),"more conversions than clicks - export one conversion per click",IF(OR($B59="",NOT(ISNUMBER($B59)),NOT(ISNUMBER($C59)),$B59&lt;=0,$C59&gt;$B59),"",IF(K59&lt;$S$6,"survives","-")))</f>
        <v/>
      </c>
      <c r="AA59" s="26">
        <f>IF(OR($B59="",NOT(ISNUMBER($B59)),NOT(ISNUMBER($C59)),$B59&lt;=0,$C59&gt;$B59),"",H59*$S$5/I59)</f>
        <v/>
      </c>
      <c r="AB59" s="5">
        <f>IF(OR($B59="",NOT(ISNUMBER($B59)),NOT(ISNUMBER($C59)),$B59&lt;=0,$C59&gt;$B59),0,1)</f>
        <v/>
      </c>
    </row>
    <row r="60">
      <c r="A60" s="21" t="n"/>
      <c r="B60" s="6" t="n"/>
      <c r="C60" s="6" t="n"/>
      <c r="D60" s="15">
        <f>IF(OR($B60="",NOT(ISNUMBER($B60)),NOT(ISNUMBER($C60)),$B60&lt;=0,$C60&gt;$B60),"",C60/B60)</f>
        <v/>
      </c>
      <c r="E60" s="22">
        <f>IF(OR($B60="",NOT(ISNUMBER($B60)),NOT(ISNUMBER($C60)),$B60&lt;=0,$C60&gt;$B60),"",SUMIFS($B$5:$B$304,$AB$5:$AB$304,1)-B60)</f>
        <v/>
      </c>
      <c r="F60" s="22">
        <f>IF(OR($B60="",NOT(ISNUMBER($B60)),NOT(ISNUMBER($C60)),$B60&lt;=0,$C60&gt;$B60),"",SUMIFS($C$5:$C$304,$AB$5:$AB$304,1)-C60)</f>
        <v/>
      </c>
      <c r="G60" s="23">
        <f>IF(OR($B60="",NOT(ISNUMBER($B60)),NOT(ISNUMBER($C60)),$B60&lt;=0,$C60&gt;$B60),"",(C60/B60-F60/E60)/SQRT(((C60+F60)/(B60+E60))*(1-((C60+F60)/(B60+E60)))*(1/B60+1/E60)))</f>
        <v/>
      </c>
      <c r="H60" s="13">
        <f>IF(OR($B60="",NOT(ISNUMBER($B60)),NOT(ISNUMBER($C60)),$B60&lt;=0,$C60&gt;$B60),"",2*(1-NORM.S.DIST(ABS(G60),TRUE)))</f>
        <v/>
      </c>
      <c r="I60" s="24">
        <f>IF(OR($B60="",NOT(ISNUMBER($B60)),NOT(ISNUMBER($C60)),$B60&lt;=0,$C60&gt;$B60),"",COUNTIF($H$5:$H$304,"&lt;"&amp;H60)+1)</f>
        <v/>
      </c>
      <c r="J60" s="13">
        <f>IF(OR($B60="",NOT(ISNUMBER($B60)),NOT(ISNUMBER($C60)),$B60&lt;=0,$C60&gt;$B60),"",I60/$S$5*$S$6)</f>
        <v/>
      </c>
      <c r="K60" s="13">
        <f>IF(OR($B60="",NOT(ISNUMBER($B60)),NOT(ISNUMBER($C60)),$B60&lt;=0,$C60&gt;$B60),"",MIN(1,MINIFS($AA$5:$AA$304,$I$5:$I$304,"&gt;="&amp;I60)))</f>
        <v/>
      </c>
      <c r="L60" s="15">
        <f>IF(OR($B60="",NOT(ISNUMBER($B60)),NOT(ISNUMBER($C60)),$B60&lt;=0,$C60&gt;$B60),"",MAX((((C60/B60)+$S$7^2/(2*B60))/(1+$S$7^2/B60))-(($S$7*SQRT((C60/B60)*(1-(C60/B60))/B60+$S$7^2/(4*B60^2)))/(1+$S$7^2/B60)),0))</f>
        <v/>
      </c>
      <c r="M60" s="15">
        <f>IF(OR($B60="",NOT(ISNUMBER($B60)),NOT(ISNUMBER($C60)),$B60&lt;=0,$C60&gt;$B60),"",MIN((((C60/B60)+$S$7^2/(2*B60))/(1+$S$7^2/B60))+(($S$7*SQRT((C60/B60)*(1-(C60/B60))/B60+$S$7^2/(4*B60^2)))/(1+$S$7^2/B60)),1))</f>
        <v/>
      </c>
      <c r="N60" s="25">
        <f>IF(OR($B60="",NOT(ISNUMBER($B60)),NOT(ISNUMBER($C60)),$B60&lt;=0,$C60&gt;$B60),"",IF(ABS(D60-F60/E60)/(F60/E60)&gt;=$S$8,"stands out","-"))</f>
        <v/>
      </c>
      <c r="O60" s="25">
        <f>IF(OR($B60="",NOT(ISNUMBER($B60)),NOT(ISNUMBER($C60)),$B60&lt;=0,$C60&gt;$B60),"",IF(H60&lt;$S$9,"significant","-"))</f>
        <v/>
      </c>
      <c r="P60" s="4">
        <f>IF(AND(ISNUMBER($C60),ISNUMBER($B60),$C60&gt;$B60),"more conversions than clicks - export one conversion per click",IF(OR($B60="",NOT(ISNUMBER($B60)),NOT(ISNUMBER($C60)),$B60&lt;=0,$C60&gt;$B60),"",IF(K60&lt;$S$6,"survives","-")))</f>
        <v/>
      </c>
      <c r="AA60" s="26">
        <f>IF(OR($B60="",NOT(ISNUMBER($B60)),NOT(ISNUMBER($C60)),$B60&lt;=0,$C60&gt;$B60),"",H60*$S$5/I60)</f>
        <v/>
      </c>
      <c r="AB60" s="5">
        <f>IF(OR($B60="",NOT(ISNUMBER($B60)),NOT(ISNUMBER($C60)),$B60&lt;=0,$C60&gt;$B60),0,1)</f>
        <v/>
      </c>
    </row>
    <row r="61">
      <c r="A61" s="21" t="n"/>
      <c r="B61" s="6" t="n"/>
      <c r="C61" s="6" t="n"/>
      <c r="D61" s="15">
        <f>IF(OR($B61="",NOT(ISNUMBER($B61)),NOT(ISNUMBER($C61)),$B61&lt;=0,$C61&gt;$B61),"",C61/B61)</f>
        <v/>
      </c>
      <c r="E61" s="22">
        <f>IF(OR($B61="",NOT(ISNUMBER($B61)),NOT(ISNUMBER($C61)),$B61&lt;=0,$C61&gt;$B61),"",SUMIFS($B$5:$B$304,$AB$5:$AB$304,1)-B61)</f>
        <v/>
      </c>
      <c r="F61" s="22">
        <f>IF(OR($B61="",NOT(ISNUMBER($B61)),NOT(ISNUMBER($C61)),$B61&lt;=0,$C61&gt;$B61),"",SUMIFS($C$5:$C$304,$AB$5:$AB$304,1)-C61)</f>
        <v/>
      </c>
      <c r="G61" s="23">
        <f>IF(OR($B61="",NOT(ISNUMBER($B61)),NOT(ISNUMBER($C61)),$B61&lt;=0,$C61&gt;$B61),"",(C61/B61-F61/E61)/SQRT(((C61+F61)/(B61+E61))*(1-((C61+F61)/(B61+E61)))*(1/B61+1/E61)))</f>
        <v/>
      </c>
      <c r="H61" s="13">
        <f>IF(OR($B61="",NOT(ISNUMBER($B61)),NOT(ISNUMBER($C61)),$B61&lt;=0,$C61&gt;$B61),"",2*(1-NORM.S.DIST(ABS(G61),TRUE)))</f>
        <v/>
      </c>
      <c r="I61" s="24">
        <f>IF(OR($B61="",NOT(ISNUMBER($B61)),NOT(ISNUMBER($C61)),$B61&lt;=0,$C61&gt;$B61),"",COUNTIF($H$5:$H$304,"&lt;"&amp;H61)+1)</f>
        <v/>
      </c>
      <c r="J61" s="13">
        <f>IF(OR($B61="",NOT(ISNUMBER($B61)),NOT(ISNUMBER($C61)),$B61&lt;=0,$C61&gt;$B61),"",I61/$S$5*$S$6)</f>
        <v/>
      </c>
      <c r="K61" s="13">
        <f>IF(OR($B61="",NOT(ISNUMBER($B61)),NOT(ISNUMBER($C61)),$B61&lt;=0,$C61&gt;$B61),"",MIN(1,MINIFS($AA$5:$AA$304,$I$5:$I$304,"&gt;="&amp;I61)))</f>
        <v/>
      </c>
      <c r="L61" s="15">
        <f>IF(OR($B61="",NOT(ISNUMBER($B61)),NOT(ISNUMBER($C61)),$B61&lt;=0,$C61&gt;$B61),"",MAX((((C61/B61)+$S$7^2/(2*B61))/(1+$S$7^2/B61))-(($S$7*SQRT((C61/B61)*(1-(C61/B61))/B61+$S$7^2/(4*B61^2)))/(1+$S$7^2/B61)),0))</f>
        <v/>
      </c>
      <c r="M61" s="15">
        <f>IF(OR($B61="",NOT(ISNUMBER($B61)),NOT(ISNUMBER($C61)),$B61&lt;=0,$C61&gt;$B61),"",MIN((((C61/B61)+$S$7^2/(2*B61))/(1+$S$7^2/B61))+(($S$7*SQRT((C61/B61)*(1-(C61/B61))/B61+$S$7^2/(4*B61^2)))/(1+$S$7^2/B61)),1))</f>
        <v/>
      </c>
      <c r="N61" s="25">
        <f>IF(OR($B61="",NOT(ISNUMBER($B61)),NOT(ISNUMBER($C61)),$B61&lt;=0,$C61&gt;$B61),"",IF(ABS(D61-F61/E61)/(F61/E61)&gt;=$S$8,"stands out","-"))</f>
        <v/>
      </c>
      <c r="O61" s="25">
        <f>IF(OR($B61="",NOT(ISNUMBER($B61)),NOT(ISNUMBER($C61)),$B61&lt;=0,$C61&gt;$B61),"",IF(H61&lt;$S$9,"significant","-"))</f>
        <v/>
      </c>
      <c r="P61" s="4">
        <f>IF(AND(ISNUMBER($C61),ISNUMBER($B61),$C61&gt;$B61),"more conversions than clicks - export one conversion per click",IF(OR($B61="",NOT(ISNUMBER($B61)),NOT(ISNUMBER($C61)),$B61&lt;=0,$C61&gt;$B61),"",IF(K61&lt;$S$6,"survives","-")))</f>
        <v/>
      </c>
      <c r="AA61" s="26">
        <f>IF(OR($B61="",NOT(ISNUMBER($B61)),NOT(ISNUMBER($C61)),$B61&lt;=0,$C61&gt;$B61),"",H61*$S$5/I61)</f>
        <v/>
      </c>
      <c r="AB61" s="5">
        <f>IF(OR($B61="",NOT(ISNUMBER($B61)),NOT(ISNUMBER($C61)),$B61&lt;=0,$C61&gt;$B61),0,1)</f>
        <v/>
      </c>
    </row>
    <row r="62">
      <c r="A62" s="21" t="n"/>
      <c r="B62" s="6" t="n"/>
      <c r="C62" s="6" t="n"/>
      <c r="D62" s="15">
        <f>IF(OR($B62="",NOT(ISNUMBER($B62)),NOT(ISNUMBER($C62)),$B62&lt;=0,$C62&gt;$B62),"",C62/B62)</f>
        <v/>
      </c>
      <c r="E62" s="22">
        <f>IF(OR($B62="",NOT(ISNUMBER($B62)),NOT(ISNUMBER($C62)),$B62&lt;=0,$C62&gt;$B62),"",SUMIFS($B$5:$B$304,$AB$5:$AB$304,1)-B62)</f>
        <v/>
      </c>
      <c r="F62" s="22">
        <f>IF(OR($B62="",NOT(ISNUMBER($B62)),NOT(ISNUMBER($C62)),$B62&lt;=0,$C62&gt;$B62),"",SUMIFS($C$5:$C$304,$AB$5:$AB$304,1)-C62)</f>
        <v/>
      </c>
      <c r="G62" s="23">
        <f>IF(OR($B62="",NOT(ISNUMBER($B62)),NOT(ISNUMBER($C62)),$B62&lt;=0,$C62&gt;$B62),"",(C62/B62-F62/E62)/SQRT(((C62+F62)/(B62+E62))*(1-((C62+F62)/(B62+E62)))*(1/B62+1/E62)))</f>
        <v/>
      </c>
      <c r="H62" s="13">
        <f>IF(OR($B62="",NOT(ISNUMBER($B62)),NOT(ISNUMBER($C62)),$B62&lt;=0,$C62&gt;$B62),"",2*(1-NORM.S.DIST(ABS(G62),TRUE)))</f>
        <v/>
      </c>
      <c r="I62" s="24">
        <f>IF(OR($B62="",NOT(ISNUMBER($B62)),NOT(ISNUMBER($C62)),$B62&lt;=0,$C62&gt;$B62),"",COUNTIF($H$5:$H$304,"&lt;"&amp;H62)+1)</f>
        <v/>
      </c>
      <c r="J62" s="13">
        <f>IF(OR($B62="",NOT(ISNUMBER($B62)),NOT(ISNUMBER($C62)),$B62&lt;=0,$C62&gt;$B62),"",I62/$S$5*$S$6)</f>
        <v/>
      </c>
      <c r="K62" s="13">
        <f>IF(OR($B62="",NOT(ISNUMBER($B62)),NOT(ISNUMBER($C62)),$B62&lt;=0,$C62&gt;$B62),"",MIN(1,MINIFS($AA$5:$AA$304,$I$5:$I$304,"&gt;="&amp;I62)))</f>
        <v/>
      </c>
      <c r="L62" s="15">
        <f>IF(OR($B62="",NOT(ISNUMBER($B62)),NOT(ISNUMBER($C62)),$B62&lt;=0,$C62&gt;$B62),"",MAX((((C62/B62)+$S$7^2/(2*B62))/(1+$S$7^2/B62))-(($S$7*SQRT((C62/B62)*(1-(C62/B62))/B62+$S$7^2/(4*B62^2)))/(1+$S$7^2/B62)),0))</f>
        <v/>
      </c>
      <c r="M62" s="15">
        <f>IF(OR($B62="",NOT(ISNUMBER($B62)),NOT(ISNUMBER($C62)),$B62&lt;=0,$C62&gt;$B62),"",MIN((((C62/B62)+$S$7^2/(2*B62))/(1+$S$7^2/B62))+(($S$7*SQRT((C62/B62)*(1-(C62/B62))/B62+$S$7^2/(4*B62^2)))/(1+$S$7^2/B62)),1))</f>
        <v/>
      </c>
      <c r="N62" s="25">
        <f>IF(OR($B62="",NOT(ISNUMBER($B62)),NOT(ISNUMBER($C62)),$B62&lt;=0,$C62&gt;$B62),"",IF(ABS(D62-F62/E62)/(F62/E62)&gt;=$S$8,"stands out","-"))</f>
        <v/>
      </c>
      <c r="O62" s="25">
        <f>IF(OR($B62="",NOT(ISNUMBER($B62)),NOT(ISNUMBER($C62)),$B62&lt;=0,$C62&gt;$B62),"",IF(H62&lt;$S$9,"significant","-"))</f>
        <v/>
      </c>
      <c r="P62" s="4">
        <f>IF(AND(ISNUMBER($C62),ISNUMBER($B62),$C62&gt;$B62),"more conversions than clicks - export one conversion per click",IF(OR($B62="",NOT(ISNUMBER($B62)),NOT(ISNUMBER($C62)),$B62&lt;=0,$C62&gt;$B62),"",IF(K62&lt;$S$6,"survives","-")))</f>
        <v/>
      </c>
      <c r="AA62" s="26">
        <f>IF(OR($B62="",NOT(ISNUMBER($B62)),NOT(ISNUMBER($C62)),$B62&lt;=0,$C62&gt;$B62),"",H62*$S$5/I62)</f>
        <v/>
      </c>
      <c r="AB62" s="5">
        <f>IF(OR($B62="",NOT(ISNUMBER($B62)),NOT(ISNUMBER($C62)),$B62&lt;=0,$C62&gt;$B62),0,1)</f>
        <v/>
      </c>
    </row>
    <row r="63">
      <c r="A63" s="21" t="n"/>
      <c r="B63" s="6" t="n"/>
      <c r="C63" s="6" t="n"/>
      <c r="D63" s="15">
        <f>IF(OR($B63="",NOT(ISNUMBER($B63)),NOT(ISNUMBER($C63)),$B63&lt;=0,$C63&gt;$B63),"",C63/B63)</f>
        <v/>
      </c>
      <c r="E63" s="22">
        <f>IF(OR($B63="",NOT(ISNUMBER($B63)),NOT(ISNUMBER($C63)),$B63&lt;=0,$C63&gt;$B63),"",SUMIFS($B$5:$B$304,$AB$5:$AB$304,1)-B63)</f>
        <v/>
      </c>
      <c r="F63" s="22">
        <f>IF(OR($B63="",NOT(ISNUMBER($B63)),NOT(ISNUMBER($C63)),$B63&lt;=0,$C63&gt;$B63),"",SUMIFS($C$5:$C$304,$AB$5:$AB$304,1)-C63)</f>
        <v/>
      </c>
      <c r="G63" s="23">
        <f>IF(OR($B63="",NOT(ISNUMBER($B63)),NOT(ISNUMBER($C63)),$B63&lt;=0,$C63&gt;$B63),"",(C63/B63-F63/E63)/SQRT(((C63+F63)/(B63+E63))*(1-((C63+F63)/(B63+E63)))*(1/B63+1/E63)))</f>
        <v/>
      </c>
      <c r="H63" s="13">
        <f>IF(OR($B63="",NOT(ISNUMBER($B63)),NOT(ISNUMBER($C63)),$B63&lt;=0,$C63&gt;$B63),"",2*(1-NORM.S.DIST(ABS(G63),TRUE)))</f>
        <v/>
      </c>
      <c r="I63" s="24">
        <f>IF(OR($B63="",NOT(ISNUMBER($B63)),NOT(ISNUMBER($C63)),$B63&lt;=0,$C63&gt;$B63),"",COUNTIF($H$5:$H$304,"&lt;"&amp;H63)+1)</f>
        <v/>
      </c>
      <c r="J63" s="13">
        <f>IF(OR($B63="",NOT(ISNUMBER($B63)),NOT(ISNUMBER($C63)),$B63&lt;=0,$C63&gt;$B63),"",I63/$S$5*$S$6)</f>
        <v/>
      </c>
      <c r="K63" s="13">
        <f>IF(OR($B63="",NOT(ISNUMBER($B63)),NOT(ISNUMBER($C63)),$B63&lt;=0,$C63&gt;$B63),"",MIN(1,MINIFS($AA$5:$AA$304,$I$5:$I$304,"&gt;="&amp;I63)))</f>
        <v/>
      </c>
      <c r="L63" s="15">
        <f>IF(OR($B63="",NOT(ISNUMBER($B63)),NOT(ISNUMBER($C63)),$B63&lt;=0,$C63&gt;$B63),"",MAX((((C63/B63)+$S$7^2/(2*B63))/(1+$S$7^2/B63))-(($S$7*SQRT((C63/B63)*(1-(C63/B63))/B63+$S$7^2/(4*B63^2)))/(1+$S$7^2/B63)),0))</f>
        <v/>
      </c>
      <c r="M63" s="15">
        <f>IF(OR($B63="",NOT(ISNUMBER($B63)),NOT(ISNUMBER($C63)),$B63&lt;=0,$C63&gt;$B63),"",MIN((((C63/B63)+$S$7^2/(2*B63))/(1+$S$7^2/B63))+(($S$7*SQRT((C63/B63)*(1-(C63/B63))/B63+$S$7^2/(4*B63^2)))/(1+$S$7^2/B63)),1))</f>
        <v/>
      </c>
      <c r="N63" s="25">
        <f>IF(OR($B63="",NOT(ISNUMBER($B63)),NOT(ISNUMBER($C63)),$B63&lt;=0,$C63&gt;$B63),"",IF(ABS(D63-F63/E63)/(F63/E63)&gt;=$S$8,"stands out","-"))</f>
        <v/>
      </c>
      <c r="O63" s="25">
        <f>IF(OR($B63="",NOT(ISNUMBER($B63)),NOT(ISNUMBER($C63)),$B63&lt;=0,$C63&gt;$B63),"",IF(H63&lt;$S$9,"significant","-"))</f>
        <v/>
      </c>
      <c r="P63" s="4">
        <f>IF(AND(ISNUMBER($C63),ISNUMBER($B63),$C63&gt;$B63),"more conversions than clicks - export one conversion per click",IF(OR($B63="",NOT(ISNUMBER($B63)),NOT(ISNUMBER($C63)),$B63&lt;=0,$C63&gt;$B63),"",IF(K63&lt;$S$6,"survives","-")))</f>
        <v/>
      </c>
      <c r="AA63" s="26">
        <f>IF(OR($B63="",NOT(ISNUMBER($B63)),NOT(ISNUMBER($C63)),$B63&lt;=0,$C63&gt;$B63),"",H63*$S$5/I63)</f>
        <v/>
      </c>
      <c r="AB63" s="5">
        <f>IF(OR($B63="",NOT(ISNUMBER($B63)),NOT(ISNUMBER($C63)),$B63&lt;=0,$C63&gt;$B63),0,1)</f>
        <v/>
      </c>
    </row>
    <row r="64">
      <c r="A64" s="21" t="n"/>
      <c r="B64" s="6" t="n"/>
      <c r="C64" s="6" t="n"/>
      <c r="D64" s="15">
        <f>IF(OR($B64="",NOT(ISNUMBER($B64)),NOT(ISNUMBER($C64)),$B64&lt;=0,$C64&gt;$B64),"",C64/B64)</f>
        <v/>
      </c>
      <c r="E64" s="22">
        <f>IF(OR($B64="",NOT(ISNUMBER($B64)),NOT(ISNUMBER($C64)),$B64&lt;=0,$C64&gt;$B64),"",SUMIFS($B$5:$B$304,$AB$5:$AB$304,1)-B64)</f>
        <v/>
      </c>
      <c r="F64" s="22">
        <f>IF(OR($B64="",NOT(ISNUMBER($B64)),NOT(ISNUMBER($C64)),$B64&lt;=0,$C64&gt;$B64),"",SUMIFS($C$5:$C$304,$AB$5:$AB$304,1)-C64)</f>
        <v/>
      </c>
      <c r="G64" s="23">
        <f>IF(OR($B64="",NOT(ISNUMBER($B64)),NOT(ISNUMBER($C64)),$B64&lt;=0,$C64&gt;$B64),"",(C64/B64-F64/E64)/SQRT(((C64+F64)/(B64+E64))*(1-((C64+F64)/(B64+E64)))*(1/B64+1/E64)))</f>
        <v/>
      </c>
      <c r="H64" s="13">
        <f>IF(OR($B64="",NOT(ISNUMBER($B64)),NOT(ISNUMBER($C64)),$B64&lt;=0,$C64&gt;$B64),"",2*(1-NORM.S.DIST(ABS(G64),TRUE)))</f>
        <v/>
      </c>
      <c r="I64" s="24">
        <f>IF(OR($B64="",NOT(ISNUMBER($B64)),NOT(ISNUMBER($C64)),$B64&lt;=0,$C64&gt;$B64),"",COUNTIF($H$5:$H$304,"&lt;"&amp;H64)+1)</f>
        <v/>
      </c>
      <c r="J64" s="13">
        <f>IF(OR($B64="",NOT(ISNUMBER($B64)),NOT(ISNUMBER($C64)),$B64&lt;=0,$C64&gt;$B64),"",I64/$S$5*$S$6)</f>
        <v/>
      </c>
      <c r="K64" s="13">
        <f>IF(OR($B64="",NOT(ISNUMBER($B64)),NOT(ISNUMBER($C64)),$B64&lt;=0,$C64&gt;$B64),"",MIN(1,MINIFS($AA$5:$AA$304,$I$5:$I$304,"&gt;="&amp;I64)))</f>
        <v/>
      </c>
      <c r="L64" s="15">
        <f>IF(OR($B64="",NOT(ISNUMBER($B64)),NOT(ISNUMBER($C64)),$B64&lt;=0,$C64&gt;$B64),"",MAX((((C64/B64)+$S$7^2/(2*B64))/(1+$S$7^2/B64))-(($S$7*SQRT((C64/B64)*(1-(C64/B64))/B64+$S$7^2/(4*B64^2)))/(1+$S$7^2/B64)),0))</f>
        <v/>
      </c>
      <c r="M64" s="15">
        <f>IF(OR($B64="",NOT(ISNUMBER($B64)),NOT(ISNUMBER($C64)),$B64&lt;=0,$C64&gt;$B64),"",MIN((((C64/B64)+$S$7^2/(2*B64))/(1+$S$7^2/B64))+(($S$7*SQRT((C64/B64)*(1-(C64/B64))/B64+$S$7^2/(4*B64^2)))/(1+$S$7^2/B64)),1))</f>
        <v/>
      </c>
      <c r="N64" s="25">
        <f>IF(OR($B64="",NOT(ISNUMBER($B64)),NOT(ISNUMBER($C64)),$B64&lt;=0,$C64&gt;$B64),"",IF(ABS(D64-F64/E64)/(F64/E64)&gt;=$S$8,"stands out","-"))</f>
        <v/>
      </c>
      <c r="O64" s="25">
        <f>IF(OR($B64="",NOT(ISNUMBER($B64)),NOT(ISNUMBER($C64)),$B64&lt;=0,$C64&gt;$B64),"",IF(H64&lt;$S$9,"significant","-"))</f>
        <v/>
      </c>
      <c r="P64" s="4">
        <f>IF(AND(ISNUMBER($C64),ISNUMBER($B64),$C64&gt;$B64),"more conversions than clicks - export one conversion per click",IF(OR($B64="",NOT(ISNUMBER($B64)),NOT(ISNUMBER($C64)),$B64&lt;=0,$C64&gt;$B64),"",IF(K64&lt;$S$6,"survives","-")))</f>
        <v/>
      </c>
      <c r="AA64" s="26">
        <f>IF(OR($B64="",NOT(ISNUMBER($B64)),NOT(ISNUMBER($C64)),$B64&lt;=0,$C64&gt;$B64),"",H64*$S$5/I64)</f>
        <v/>
      </c>
      <c r="AB64" s="5">
        <f>IF(OR($B64="",NOT(ISNUMBER($B64)),NOT(ISNUMBER($C64)),$B64&lt;=0,$C64&gt;$B64),0,1)</f>
        <v/>
      </c>
    </row>
    <row r="65">
      <c r="A65" s="21" t="n"/>
      <c r="B65" s="6" t="n"/>
      <c r="C65" s="6" t="n"/>
      <c r="D65" s="15">
        <f>IF(OR($B65="",NOT(ISNUMBER($B65)),NOT(ISNUMBER($C65)),$B65&lt;=0,$C65&gt;$B65),"",C65/B65)</f>
        <v/>
      </c>
      <c r="E65" s="22">
        <f>IF(OR($B65="",NOT(ISNUMBER($B65)),NOT(ISNUMBER($C65)),$B65&lt;=0,$C65&gt;$B65),"",SUMIFS($B$5:$B$304,$AB$5:$AB$304,1)-B65)</f>
        <v/>
      </c>
      <c r="F65" s="22">
        <f>IF(OR($B65="",NOT(ISNUMBER($B65)),NOT(ISNUMBER($C65)),$B65&lt;=0,$C65&gt;$B65),"",SUMIFS($C$5:$C$304,$AB$5:$AB$304,1)-C65)</f>
        <v/>
      </c>
      <c r="G65" s="23">
        <f>IF(OR($B65="",NOT(ISNUMBER($B65)),NOT(ISNUMBER($C65)),$B65&lt;=0,$C65&gt;$B65),"",(C65/B65-F65/E65)/SQRT(((C65+F65)/(B65+E65))*(1-((C65+F65)/(B65+E65)))*(1/B65+1/E65)))</f>
        <v/>
      </c>
      <c r="H65" s="13">
        <f>IF(OR($B65="",NOT(ISNUMBER($B65)),NOT(ISNUMBER($C65)),$B65&lt;=0,$C65&gt;$B65),"",2*(1-NORM.S.DIST(ABS(G65),TRUE)))</f>
        <v/>
      </c>
      <c r="I65" s="24">
        <f>IF(OR($B65="",NOT(ISNUMBER($B65)),NOT(ISNUMBER($C65)),$B65&lt;=0,$C65&gt;$B65),"",COUNTIF($H$5:$H$304,"&lt;"&amp;H65)+1)</f>
        <v/>
      </c>
      <c r="J65" s="13">
        <f>IF(OR($B65="",NOT(ISNUMBER($B65)),NOT(ISNUMBER($C65)),$B65&lt;=0,$C65&gt;$B65),"",I65/$S$5*$S$6)</f>
        <v/>
      </c>
      <c r="K65" s="13">
        <f>IF(OR($B65="",NOT(ISNUMBER($B65)),NOT(ISNUMBER($C65)),$B65&lt;=0,$C65&gt;$B65),"",MIN(1,MINIFS($AA$5:$AA$304,$I$5:$I$304,"&gt;="&amp;I65)))</f>
        <v/>
      </c>
      <c r="L65" s="15">
        <f>IF(OR($B65="",NOT(ISNUMBER($B65)),NOT(ISNUMBER($C65)),$B65&lt;=0,$C65&gt;$B65),"",MAX((((C65/B65)+$S$7^2/(2*B65))/(1+$S$7^2/B65))-(($S$7*SQRT((C65/B65)*(1-(C65/B65))/B65+$S$7^2/(4*B65^2)))/(1+$S$7^2/B65)),0))</f>
        <v/>
      </c>
      <c r="M65" s="15">
        <f>IF(OR($B65="",NOT(ISNUMBER($B65)),NOT(ISNUMBER($C65)),$B65&lt;=0,$C65&gt;$B65),"",MIN((((C65/B65)+$S$7^2/(2*B65))/(1+$S$7^2/B65))+(($S$7*SQRT((C65/B65)*(1-(C65/B65))/B65+$S$7^2/(4*B65^2)))/(1+$S$7^2/B65)),1))</f>
        <v/>
      </c>
      <c r="N65" s="25">
        <f>IF(OR($B65="",NOT(ISNUMBER($B65)),NOT(ISNUMBER($C65)),$B65&lt;=0,$C65&gt;$B65),"",IF(ABS(D65-F65/E65)/(F65/E65)&gt;=$S$8,"stands out","-"))</f>
        <v/>
      </c>
      <c r="O65" s="25">
        <f>IF(OR($B65="",NOT(ISNUMBER($B65)),NOT(ISNUMBER($C65)),$B65&lt;=0,$C65&gt;$B65),"",IF(H65&lt;$S$9,"significant","-"))</f>
        <v/>
      </c>
      <c r="P65" s="4">
        <f>IF(AND(ISNUMBER($C65),ISNUMBER($B65),$C65&gt;$B65),"more conversions than clicks - export one conversion per click",IF(OR($B65="",NOT(ISNUMBER($B65)),NOT(ISNUMBER($C65)),$B65&lt;=0,$C65&gt;$B65),"",IF(K65&lt;$S$6,"survives","-")))</f>
        <v/>
      </c>
      <c r="AA65" s="26">
        <f>IF(OR($B65="",NOT(ISNUMBER($B65)),NOT(ISNUMBER($C65)),$B65&lt;=0,$C65&gt;$B65),"",H65*$S$5/I65)</f>
        <v/>
      </c>
      <c r="AB65" s="5">
        <f>IF(OR($B65="",NOT(ISNUMBER($B65)),NOT(ISNUMBER($C65)),$B65&lt;=0,$C65&gt;$B65),0,1)</f>
        <v/>
      </c>
    </row>
    <row r="66">
      <c r="A66" s="21" t="n"/>
      <c r="B66" s="6" t="n"/>
      <c r="C66" s="6" t="n"/>
      <c r="D66" s="15">
        <f>IF(OR($B66="",NOT(ISNUMBER($B66)),NOT(ISNUMBER($C66)),$B66&lt;=0,$C66&gt;$B66),"",C66/B66)</f>
        <v/>
      </c>
      <c r="E66" s="22">
        <f>IF(OR($B66="",NOT(ISNUMBER($B66)),NOT(ISNUMBER($C66)),$B66&lt;=0,$C66&gt;$B66),"",SUMIFS($B$5:$B$304,$AB$5:$AB$304,1)-B66)</f>
        <v/>
      </c>
      <c r="F66" s="22">
        <f>IF(OR($B66="",NOT(ISNUMBER($B66)),NOT(ISNUMBER($C66)),$B66&lt;=0,$C66&gt;$B66),"",SUMIFS($C$5:$C$304,$AB$5:$AB$304,1)-C66)</f>
        <v/>
      </c>
      <c r="G66" s="23">
        <f>IF(OR($B66="",NOT(ISNUMBER($B66)),NOT(ISNUMBER($C66)),$B66&lt;=0,$C66&gt;$B66),"",(C66/B66-F66/E66)/SQRT(((C66+F66)/(B66+E66))*(1-((C66+F66)/(B66+E66)))*(1/B66+1/E66)))</f>
        <v/>
      </c>
      <c r="H66" s="13">
        <f>IF(OR($B66="",NOT(ISNUMBER($B66)),NOT(ISNUMBER($C66)),$B66&lt;=0,$C66&gt;$B66),"",2*(1-NORM.S.DIST(ABS(G66),TRUE)))</f>
        <v/>
      </c>
      <c r="I66" s="24">
        <f>IF(OR($B66="",NOT(ISNUMBER($B66)),NOT(ISNUMBER($C66)),$B66&lt;=0,$C66&gt;$B66),"",COUNTIF($H$5:$H$304,"&lt;"&amp;H66)+1)</f>
        <v/>
      </c>
      <c r="J66" s="13">
        <f>IF(OR($B66="",NOT(ISNUMBER($B66)),NOT(ISNUMBER($C66)),$B66&lt;=0,$C66&gt;$B66),"",I66/$S$5*$S$6)</f>
        <v/>
      </c>
      <c r="K66" s="13">
        <f>IF(OR($B66="",NOT(ISNUMBER($B66)),NOT(ISNUMBER($C66)),$B66&lt;=0,$C66&gt;$B66),"",MIN(1,MINIFS($AA$5:$AA$304,$I$5:$I$304,"&gt;="&amp;I66)))</f>
        <v/>
      </c>
      <c r="L66" s="15">
        <f>IF(OR($B66="",NOT(ISNUMBER($B66)),NOT(ISNUMBER($C66)),$B66&lt;=0,$C66&gt;$B66),"",MAX((((C66/B66)+$S$7^2/(2*B66))/(1+$S$7^2/B66))-(($S$7*SQRT((C66/B66)*(1-(C66/B66))/B66+$S$7^2/(4*B66^2)))/(1+$S$7^2/B66)),0))</f>
        <v/>
      </c>
      <c r="M66" s="15">
        <f>IF(OR($B66="",NOT(ISNUMBER($B66)),NOT(ISNUMBER($C66)),$B66&lt;=0,$C66&gt;$B66),"",MIN((((C66/B66)+$S$7^2/(2*B66))/(1+$S$7^2/B66))+(($S$7*SQRT((C66/B66)*(1-(C66/B66))/B66+$S$7^2/(4*B66^2)))/(1+$S$7^2/B66)),1))</f>
        <v/>
      </c>
      <c r="N66" s="25">
        <f>IF(OR($B66="",NOT(ISNUMBER($B66)),NOT(ISNUMBER($C66)),$B66&lt;=0,$C66&gt;$B66),"",IF(ABS(D66-F66/E66)/(F66/E66)&gt;=$S$8,"stands out","-"))</f>
        <v/>
      </c>
      <c r="O66" s="25">
        <f>IF(OR($B66="",NOT(ISNUMBER($B66)),NOT(ISNUMBER($C66)),$B66&lt;=0,$C66&gt;$B66),"",IF(H66&lt;$S$9,"significant","-"))</f>
        <v/>
      </c>
      <c r="P66" s="4">
        <f>IF(AND(ISNUMBER($C66),ISNUMBER($B66),$C66&gt;$B66),"more conversions than clicks - export one conversion per click",IF(OR($B66="",NOT(ISNUMBER($B66)),NOT(ISNUMBER($C66)),$B66&lt;=0,$C66&gt;$B66),"",IF(K66&lt;$S$6,"survives","-")))</f>
        <v/>
      </c>
      <c r="AA66" s="26">
        <f>IF(OR($B66="",NOT(ISNUMBER($B66)),NOT(ISNUMBER($C66)),$B66&lt;=0,$C66&gt;$B66),"",H66*$S$5/I66)</f>
        <v/>
      </c>
      <c r="AB66" s="5">
        <f>IF(OR($B66="",NOT(ISNUMBER($B66)),NOT(ISNUMBER($C66)),$B66&lt;=0,$C66&gt;$B66),0,1)</f>
        <v/>
      </c>
    </row>
    <row r="67">
      <c r="A67" s="21" t="n"/>
      <c r="B67" s="6" t="n"/>
      <c r="C67" s="6" t="n"/>
      <c r="D67" s="15">
        <f>IF(OR($B67="",NOT(ISNUMBER($B67)),NOT(ISNUMBER($C67)),$B67&lt;=0,$C67&gt;$B67),"",C67/B67)</f>
        <v/>
      </c>
      <c r="E67" s="22">
        <f>IF(OR($B67="",NOT(ISNUMBER($B67)),NOT(ISNUMBER($C67)),$B67&lt;=0,$C67&gt;$B67),"",SUMIFS($B$5:$B$304,$AB$5:$AB$304,1)-B67)</f>
        <v/>
      </c>
      <c r="F67" s="22">
        <f>IF(OR($B67="",NOT(ISNUMBER($B67)),NOT(ISNUMBER($C67)),$B67&lt;=0,$C67&gt;$B67),"",SUMIFS($C$5:$C$304,$AB$5:$AB$304,1)-C67)</f>
        <v/>
      </c>
      <c r="G67" s="23">
        <f>IF(OR($B67="",NOT(ISNUMBER($B67)),NOT(ISNUMBER($C67)),$B67&lt;=0,$C67&gt;$B67),"",(C67/B67-F67/E67)/SQRT(((C67+F67)/(B67+E67))*(1-((C67+F67)/(B67+E67)))*(1/B67+1/E67)))</f>
        <v/>
      </c>
      <c r="H67" s="13">
        <f>IF(OR($B67="",NOT(ISNUMBER($B67)),NOT(ISNUMBER($C67)),$B67&lt;=0,$C67&gt;$B67),"",2*(1-NORM.S.DIST(ABS(G67),TRUE)))</f>
        <v/>
      </c>
      <c r="I67" s="24">
        <f>IF(OR($B67="",NOT(ISNUMBER($B67)),NOT(ISNUMBER($C67)),$B67&lt;=0,$C67&gt;$B67),"",COUNTIF($H$5:$H$304,"&lt;"&amp;H67)+1)</f>
        <v/>
      </c>
      <c r="J67" s="13">
        <f>IF(OR($B67="",NOT(ISNUMBER($B67)),NOT(ISNUMBER($C67)),$B67&lt;=0,$C67&gt;$B67),"",I67/$S$5*$S$6)</f>
        <v/>
      </c>
      <c r="K67" s="13">
        <f>IF(OR($B67="",NOT(ISNUMBER($B67)),NOT(ISNUMBER($C67)),$B67&lt;=0,$C67&gt;$B67),"",MIN(1,MINIFS($AA$5:$AA$304,$I$5:$I$304,"&gt;="&amp;I67)))</f>
        <v/>
      </c>
      <c r="L67" s="15">
        <f>IF(OR($B67="",NOT(ISNUMBER($B67)),NOT(ISNUMBER($C67)),$B67&lt;=0,$C67&gt;$B67),"",MAX((((C67/B67)+$S$7^2/(2*B67))/(1+$S$7^2/B67))-(($S$7*SQRT((C67/B67)*(1-(C67/B67))/B67+$S$7^2/(4*B67^2)))/(1+$S$7^2/B67)),0))</f>
        <v/>
      </c>
      <c r="M67" s="15">
        <f>IF(OR($B67="",NOT(ISNUMBER($B67)),NOT(ISNUMBER($C67)),$B67&lt;=0,$C67&gt;$B67),"",MIN((((C67/B67)+$S$7^2/(2*B67))/(1+$S$7^2/B67))+(($S$7*SQRT((C67/B67)*(1-(C67/B67))/B67+$S$7^2/(4*B67^2)))/(1+$S$7^2/B67)),1))</f>
        <v/>
      </c>
      <c r="N67" s="25">
        <f>IF(OR($B67="",NOT(ISNUMBER($B67)),NOT(ISNUMBER($C67)),$B67&lt;=0,$C67&gt;$B67),"",IF(ABS(D67-F67/E67)/(F67/E67)&gt;=$S$8,"stands out","-"))</f>
        <v/>
      </c>
      <c r="O67" s="25">
        <f>IF(OR($B67="",NOT(ISNUMBER($B67)),NOT(ISNUMBER($C67)),$B67&lt;=0,$C67&gt;$B67),"",IF(H67&lt;$S$9,"significant","-"))</f>
        <v/>
      </c>
      <c r="P67" s="4">
        <f>IF(AND(ISNUMBER($C67),ISNUMBER($B67),$C67&gt;$B67),"more conversions than clicks - export one conversion per click",IF(OR($B67="",NOT(ISNUMBER($B67)),NOT(ISNUMBER($C67)),$B67&lt;=0,$C67&gt;$B67),"",IF(K67&lt;$S$6,"survives","-")))</f>
        <v/>
      </c>
      <c r="AA67" s="26">
        <f>IF(OR($B67="",NOT(ISNUMBER($B67)),NOT(ISNUMBER($C67)),$B67&lt;=0,$C67&gt;$B67),"",H67*$S$5/I67)</f>
        <v/>
      </c>
      <c r="AB67" s="5">
        <f>IF(OR($B67="",NOT(ISNUMBER($B67)),NOT(ISNUMBER($C67)),$B67&lt;=0,$C67&gt;$B67),0,1)</f>
        <v/>
      </c>
    </row>
    <row r="68">
      <c r="A68" s="21" t="n"/>
      <c r="B68" s="6" t="n"/>
      <c r="C68" s="6" t="n"/>
      <c r="D68" s="15">
        <f>IF(OR($B68="",NOT(ISNUMBER($B68)),NOT(ISNUMBER($C68)),$B68&lt;=0,$C68&gt;$B68),"",C68/B68)</f>
        <v/>
      </c>
      <c r="E68" s="22">
        <f>IF(OR($B68="",NOT(ISNUMBER($B68)),NOT(ISNUMBER($C68)),$B68&lt;=0,$C68&gt;$B68),"",SUMIFS($B$5:$B$304,$AB$5:$AB$304,1)-B68)</f>
        <v/>
      </c>
      <c r="F68" s="22">
        <f>IF(OR($B68="",NOT(ISNUMBER($B68)),NOT(ISNUMBER($C68)),$B68&lt;=0,$C68&gt;$B68),"",SUMIFS($C$5:$C$304,$AB$5:$AB$304,1)-C68)</f>
        <v/>
      </c>
      <c r="G68" s="23">
        <f>IF(OR($B68="",NOT(ISNUMBER($B68)),NOT(ISNUMBER($C68)),$B68&lt;=0,$C68&gt;$B68),"",(C68/B68-F68/E68)/SQRT(((C68+F68)/(B68+E68))*(1-((C68+F68)/(B68+E68)))*(1/B68+1/E68)))</f>
        <v/>
      </c>
      <c r="H68" s="13">
        <f>IF(OR($B68="",NOT(ISNUMBER($B68)),NOT(ISNUMBER($C68)),$B68&lt;=0,$C68&gt;$B68),"",2*(1-NORM.S.DIST(ABS(G68),TRUE)))</f>
        <v/>
      </c>
      <c r="I68" s="24">
        <f>IF(OR($B68="",NOT(ISNUMBER($B68)),NOT(ISNUMBER($C68)),$B68&lt;=0,$C68&gt;$B68),"",COUNTIF($H$5:$H$304,"&lt;"&amp;H68)+1)</f>
        <v/>
      </c>
      <c r="J68" s="13">
        <f>IF(OR($B68="",NOT(ISNUMBER($B68)),NOT(ISNUMBER($C68)),$B68&lt;=0,$C68&gt;$B68),"",I68/$S$5*$S$6)</f>
        <v/>
      </c>
      <c r="K68" s="13">
        <f>IF(OR($B68="",NOT(ISNUMBER($B68)),NOT(ISNUMBER($C68)),$B68&lt;=0,$C68&gt;$B68),"",MIN(1,MINIFS($AA$5:$AA$304,$I$5:$I$304,"&gt;="&amp;I68)))</f>
        <v/>
      </c>
      <c r="L68" s="15">
        <f>IF(OR($B68="",NOT(ISNUMBER($B68)),NOT(ISNUMBER($C68)),$B68&lt;=0,$C68&gt;$B68),"",MAX((((C68/B68)+$S$7^2/(2*B68))/(1+$S$7^2/B68))-(($S$7*SQRT((C68/B68)*(1-(C68/B68))/B68+$S$7^2/(4*B68^2)))/(1+$S$7^2/B68)),0))</f>
        <v/>
      </c>
      <c r="M68" s="15">
        <f>IF(OR($B68="",NOT(ISNUMBER($B68)),NOT(ISNUMBER($C68)),$B68&lt;=0,$C68&gt;$B68),"",MIN((((C68/B68)+$S$7^2/(2*B68))/(1+$S$7^2/B68))+(($S$7*SQRT((C68/B68)*(1-(C68/B68))/B68+$S$7^2/(4*B68^2)))/(1+$S$7^2/B68)),1))</f>
        <v/>
      </c>
      <c r="N68" s="25">
        <f>IF(OR($B68="",NOT(ISNUMBER($B68)),NOT(ISNUMBER($C68)),$B68&lt;=0,$C68&gt;$B68),"",IF(ABS(D68-F68/E68)/(F68/E68)&gt;=$S$8,"stands out","-"))</f>
        <v/>
      </c>
      <c r="O68" s="25">
        <f>IF(OR($B68="",NOT(ISNUMBER($B68)),NOT(ISNUMBER($C68)),$B68&lt;=0,$C68&gt;$B68),"",IF(H68&lt;$S$9,"significant","-"))</f>
        <v/>
      </c>
      <c r="P68" s="4">
        <f>IF(AND(ISNUMBER($C68),ISNUMBER($B68),$C68&gt;$B68),"more conversions than clicks - export one conversion per click",IF(OR($B68="",NOT(ISNUMBER($B68)),NOT(ISNUMBER($C68)),$B68&lt;=0,$C68&gt;$B68),"",IF(K68&lt;$S$6,"survives","-")))</f>
        <v/>
      </c>
      <c r="AA68" s="26">
        <f>IF(OR($B68="",NOT(ISNUMBER($B68)),NOT(ISNUMBER($C68)),$B68&lt;=0,$C68&gt;$B68),"",H68*$S$5/I68)</f>
        <v/>
      </c>
      <c r="AB68" s="5">
        <f>IF(OR($B68="",NOT(ISNUMBER($B68)),NOT(ISNUMBER($C68)),$B68&lt;=0,$C68&gt;$B68),0,1)</f>
        <v/>
      </c>
    </row>
    <row r="69">
      <c r="A69" s="21" t="n"/>
      <c r="B69" s="6" t="n"/>
      <c r="C69" s="6" t="n"/>
      <c r="D69" s="15">
        <f>IF(OR($B69="",NOT(ISNUMBER($B69)),NOT(ISNUMBER($C69)),$B69&lt;=0,$C69&gt;$B69),"",C69/B69)</f>
        <v/>
      </c>
      <c r="E69" s="22">
        <f>IF(OR($B69="",NOT(ISNUMBER($B69)),NOT(ISNUMBER($C69)),$B69&lt;=0,$C69&gt;$B69),"",SUMIFS($B$5:$B$304,$AB$5:$AB$304,1)-B69)</f>
        <v/>
      </c>
      <c r="F69" s="22">
        <f>IF(OR($B69="",NOT(ISNUMBER($B69)),NOT(ISNUMBER($C69)),$B69&lt;=0,$C69&gt;$B69),"",SUMIFS($C$5:$C$304,$AB$5:$AB$304,1)-C69)</f>
        <v/>
      </c>
      <c r="G69" s="23">
        <f>IF(OR($B69="",NOT(ISNUMBER($B69)),NOT(ISNUMBER($C69)),$B69&lt;=0,$C69&gt;$B69),"",(C69/B69-F69/E69)/SQRT(((C69+F69)/(B69+E69))*(1-((C69+F69)/(B69+E69)))*(1/B69+1/E69)))</f>
        <v/>
      </c>
      <c r="H69" s="13">
        <f>IF(OR($B69="",NOT(ISNUMBER($B69)),NOT(ISNUMBER($C69)),$B69&lt;=0,$C69&gt;$B69),"",2*(1-NORM.S.DIST(ABS(G69),TRUE)))</f>
        <v/>
      </c>
      <c r="I69" s="24">
        <f>IF(OR($B69="",NOT(ISNUMBER($B69)),NOT(ISNUMBER($C69)),$B69&lt;=0,$C69&gt;$B69),"",COUNTIF($H$5:$H$304,"&lt;"&amp;H69)+1)</f>
        <v/>
      </c>
      <c r="J69" s="13">
        <f>IF(OR($B69="",NOT(ISNUMBER($B69)),NOT(ISNUMBER($C69)),$B69&lt;=0,$C69&gt;$B69),"",I69/$S$5*$S$6)</f>
        <v/>
      </c>
      <c r="K69" s="13">
        <f>IF(OR($B69="",NOT(ISNUMBER($B69)),NOT(ISNUMBER($C69)),$B69&lt;=0,$C69&gt;$B69),"",MIN(1,MINIFS($AA$5:$AA$304,$I$5:$I$304,"&gt;="&amp;I69)))</f>
        <v/>
      </c>
      <c r="L69" s="15">
        <f>IF(OR($B69="",NOT(ISNUMBER($B69)),NOT(ISNUMBER($C69)),$B69&lt;=0,$C69&gt;$B69),"",MAX((((C69/B69)+$S$7^2/(2*B69))/(1+$S$7^2/B69))-(($S$7*SQRT((C69/B69)*(1-(C69/B69))/B69+$S$7^2/(4*B69^2)))/(1+$S$7^2/B69)),0))</f>
        <v/>
      </c>
      <c r="M69" s="15">
        <f>IF(OR($B69="",NOT(ISNUMBER($B69)),NOT(ISNUMBER($C69)),$B69&lt;=0,$C69&gt;$B69),"",MIN((((C69/B69)+$S$7^2/(2*B69))/(1+$S$7^2/B69))+(($S$7*SQRT((C69/B69)*(1-(C69/B69))/B69+$S$7^2/(4*B69^2)))/(1+$S$7^2/B69)),1))</f>
        <v/>
      </c>
      <c r="N69" s="25">
        <f>IF(OR($B69="",NOT(ISNUMBER($B69)),NOT(ISNUMBER($C69)),$B69&lt;=0,$C69&gt;$B69),"",IF(ABS(D69-F69/E69)/(F69/E69)&gt;=$S$8,"stands out","-"))</f>
        <v/>
      </c>
      <c r="O69" s="25">
        <f>IF(OR($B69="",NOT(ISNUMBER($B69)),NOT(ISNUMBER($C69)),$B69&lt;=0,$C69&gt;$B69),"",IF(H69&lt;$S$9,"significant","-"))</f>
        <v/>
      </c>
      <c r="P69" s="4">
        <f>IF(AND(ISNUMBER($C69),ISNUMBER($B69),$C69&gt;$B69),"more conversions than clicks - export one conversion per click",IF(OR($B69="",NOT(ISNUMBER($B69)),NOT(ISNUMBER($C69)),$B69&lt;=0,$C69&gt;$B69),"",IF(K69&lt;$S$6,"survives","-")))</f>
        <v/>
      </c>
      <c r="AA69" s="26">
        <f>IF(OR($B69="",NOT(ISNUMBER($B69)),NOT(ISNUMBER($C69)),$B69&lt;=0,$C69&gt;$B69),"",H69*$S$5/I69)</f>
        <v/>
      </c>
      <c r="AB69" s="5">
        <f>IF(OR($B69="",NOT(ISNUMBER($B69)),NOT(ISNUMBER($C69)),$B69&lt;=0,$C69&gt;$B69),0,1)</f>
        <v/>
      </c>
    </row>
    <row r="70">
      <c r="A70" s="21" t="n"/>
      <c r="B70" s="6" t="n"/>
      <c r="C70" s="6" t="n"/>
      <c r="D70" s="15">
        <f>IF(OR($B70="",NOT(ISNUMBER($B70)),NOT(ISNUMBER($C70)),$B70&lt;=0,$C70&gt;$B70),"",C70/B70)</f>
        <v/>
      </c>
      <c r="E70" s="22">
        <f>IF(OR($B70="",NOT(ISNUMBER($B70)),NOT(ISNUMBER($C70)),$B70&lt;=0,$C70&gt;$B70),"",SUMIFS($B$5:$B$304,$AB$5:$AB$304,1)-B70)</f>
        <v/>
      </c>
      <c r="F70" s="22">
        <f>IF(OR($B70="",NOT(ISNUMBER($B70)),NOT(ISNUMBER($C70)),$B70&lt;=0,$C70&gt;$B70),"",SUMIFS($C$5:$C$304,$AB$5:$AB$304,1)-C70)</f>
        <v/>
      </c>
      <c r="G70" s="23">
        <f>IF(OR($B70="",NOT(ISNUMBER($B70)),NOT(ISNUMBER($C70)),$B70&lt;=0,$C70&gt;$B70),"",(C70/B70-F70/E70)/SQRT(((C70+F70)/(B70+E70))*(1-((C70+F70)/(B70+E70)))*(1/B70+1/E70)))</f>
        <v/>
      </c>
      <c r="H70" s="13">
        <f>IF(OR($B70="",NOT(ISNUMBER($B70)),NOT(ISNUMBER($C70)),$B70&lt;=0,$C70&gt;$B70),"",2*(1-NORM.S.DIST(ABS(G70),TRUE)))</f>
        <v/>
      </c>
      <c r="I70" s="24">
        <f>IF(OR($B70="",NOT(ISNUMBER($B70)),NOT(ISNUMBER($C70)),$B70&lt;=0,$C70&gt;$B70),"",COUNTIF($H$5:$H$304,"&lt;"&amp;H70)+1)</f>
        <v/>
      </c>
      <c r="J70" s="13">
        <f>IF(OR($B70="",NOT(ISNUMBER($B70)),NOT(ISNUMBER($C70)),$B70&lt;=0,$C70&gt;$B70),"",I70/$S$5*$S$6)</f>
        <v/>
      </c>
      <c r="K70" s="13">
        <f>IF(OR($B70="",NOT(ISNUMBER($B70)),NOT(ISNUMBER($C70)),$B70&lt;=0,$C70&gt;$B70),"",MIN(1,MINIFS($AA$5:$AA$304,$I$5:$I$304,"&gt;="&amp;I70)))</f>
        <v/>
      </c>
      <c r="L70" s="15">
        <f>IF(OR($B70="",NOT(ISNUMBER($B70)),NOT(ISNUMBER($C70)),$B70&lt;=0,$C70&gt;$B70),"",MAX((((C70/B70)+$S$7^2/(2*B70))/(1+$S$7^2/B70))-(($S$7*SQRT((C70/B70)*(1-(C70/B70))/B70+$S$7^2/(4*B70^2)))/(1+$S$7^2/B70)),0))</f>
        <v/>
      </c>
      <c r="M70" s="15">
        <f>IF(OR($B70="",NOT(ISNUMBER($B70)),NOT(ISNUMBER($C70)),$B70&lt;=0,$C70&gt;$B70),"",MIN((((C70/B70)+$S$7^2/(2*B70))/(1+$S$7^2/B70))+(($S$7*SQRT((C70/B70)*(1-(C70/B70))/B70+$S$7^2/(4*B70^2)))/(1+$S$7^2/B70)),1))</f>
        <v/>
      </c>
      <c r="N70" s="25">
        <f>IF(OR($B70="",NOT(ISNUMBER($B70)),NOT(ISNUMBER($C70)),$B70&lt;=0,$C70&gt;$B70),"",IF(ABS(D70-F70/E70)/(F70/E70)&gt;=$S$8,"stands out","-"))</f>
        <v/>
      </c>
      <c r="O70" s="25">
        <f>IF(OR($B70="",NOT(ISNUMBER($B70)),NOT(ISNUMBER($C70)),$B70&lt;=0,$C70&gt;$B70),"",IF(H70&lt;$S$9,"significant","-"))</f>
        <v/>
      </c>
      <c r="P70" s="4">
        <f>IF(AND(ISNUMBER($C70),ISNUMBER($B70),$C70&gt;$B70),"more conversions than clicks - export one conversion per click",IF(OR($B70="",NOT(ISNUMBER($B70)),NOT(ISNUMBER($C70)),$B70&lt;=0,$C70&gt;$B70),"",IF(K70&lt;$S$6,"survives","-")))</f>
        <v/>
      </c>
      <c r="AA70" s="26">
        <f>IF(OR($B70="",NOT(ISNUMBER($B70)),NOT(ISNUMBER($C70)),$B70&lt;=0,$C70&gt;$B70),"",H70*$S$5/I70)</f>
        <v/>
      </c>
      <c r="AB70" s="5">
        <f>IF(OR($B70="",NOT(ISNUMBER($B70)),NOT(ISNUMBER($C70)),$B70&lt;=0,$C70&gt;$B70),0,1)</f>
        <v/>
      </c>
    </row>
    <row r="71">
      <c r="A71" s="21" t="n"/>
      <c r="B71" s="6" t="n"/>
      <c r="C71" s="6" t="n"/>
      <c r="D71" s="15">
        <f>IF(OR($B71="",NOT(ISNUMBER($B71)),NOT(ISNUMBER($C71)),$B71&lt;=0,$C71&gt;$B71),"",C71/B71)</f>
        <v/>
      </c>
      <c r="E71" s="22">
        <f>IF(OR($B71="",NOT(ISNUMBER($B71)),NOT(ISNUMBER($C71)),$B71&lt;=0,$C71&gt;$B71),"",SUMIFS($B$5:$B$304,$AB$5:$AB$304,1)-B71)</f>
        <v/>
      </c>
      <c r="F71" s="22">
        <f>IF(OR($B71="",NOT(ISNUMBER($B71)),NOT(ISNUMBER($C71)),$B71&lt;=0,$C71&gt;$B71),"",SUMIFS($C$5:$C$304,$AB$5:$AB$304,1)-C71)</f>
        <v/>
      </c>
      <c r="G71" s="23">
        <f>IF(OR($B71="",NOT(ISNUMBER($B71)),NOT(ISNUMBER($C71)),$B71&lt;=0,$C71&gt;$B71),"",(C71/B71-F71/E71)/SQRT(((C71+F71)/(B71+E71))*(1-((C71+F71)/(B71+E71)))*(1/B71+1/E71)))</f>
        <v/>
      </c>
      <c r="H71" s="13">
        <f>IF(OR($B71="",NOT(ISNUMBER($B71)),NOT(ISNUMBER($C71)),$B71&lt;=0,$C71&gt;$B71),"",2*(1-NORM.S.DIST(ABS(G71),TRUE)))</f>
        <v/>
      </c>
      <c r="I71" s="24">
        <f>IF(OR($B71="",NOT(ISNUMBER($B71)),NOT(ISNUMBER($C71)),$B71&lt;=0,$C71&gt;$B71),"",COUNTIF($H$5:$H$304,"&lt;"&amp;H71)+1)</f>
        <v/>
      </c>
      <c r="J71" s="13">
        <f>IF(OR($B71="",NOT(ISNUMBER($B71)),NOT(ISNUMBER($C71)),$B71&lt;=0,$C71&gt;$B71),"",I71/$S$5*$S$6)</f>
        <v/>
      </c>
      <c r="K71" s="13">
        <f>IF(OR($B71="",NOT(ISNUMBER($B71)),NOT(ISNUMBER($C71)),$B71&lt;=0,$C71&gt;$B71),"",MIN(1,MINIFS($AA$5:$AA$304,$I$5:$I$304,"&gt;="&amp;I71)))</f>
        <v/>
      </c>
      <c r="L71" s="15">
        <f>IF(OR($B71="",NOT(ISNUMBER($B71)),NOT(ISNUMBER($C71)),$B71&lt;=0,$C71&gt;$B71),"",MAX((((C71/B71)+$S$7^2/(2*B71))/(1+$S$7^2/B71))-(($S$7*SQRT((C71/B71)*(1-(C71/B71))/B71+$S$7^2/(4*B71^2)))/(1+$S$7^2/B71)),0))</f>
        <v/>
      </c>
      <c r="M71" s="15">
        <f>IF(OR($B71="",NOT(ISNUMBER($B71)),NOT(ISNUMBER($C71)),$B71&lt;=0,$C71&gt;$B71),"",MIN((((C71/B71)+$S$7^2/(2*B71))/(1+$S$7^2/B71))+(($S$7*SQRT((C71/B71)*(1-(C71/B71))/B71+$S$7^2/(4*B71^2)))/(1+$S$7^2/B71)),1))</f>
        <v/>
      </c>
      <c r="N71" s="25">
        <f>IF(OR($B71="",NOT(ISNUMBER($B71)),NOT(ISNUMBER($C71)),$B71&lt;=0,$C71&gt;$B71),"",IF(ABS(D71-F71/E71)/(F71/E71)&gt;=$S$8,"stands out","-"))</f>
        <v/>
      </c>
      <c r="O71" s="25">
        <f>IF(OR($B71="",NOT(ISNUMBER($B71)),NOT(ISNUMBER($C71)),$B71&lt;=0,$C71&gt;$B71),"",IF(H71&lt;$S$9,"significant","-"))</f>
        <v/>
      </c>
      <c r="P71" s="4">
        <f>IF(AND(ISNUMBER($C71),ISNUMBER($B71),$C71&gt;$B71),"more conversions than clicks - export one conversion per click",IF(OR($B71="",NOT(ISNUMBER($B71)),NOT(ISNUMBER($C71)),$B71&lt;=0,$C71&gt;$B71),"",IF(K71&lt;$S$6,"survives","-")))</f>
        <v/>
      </c>
      <c r="AA71" s="26">
        <f>IF(OR($B71="",NOT(ISNUMBER($B71)),NOT(ISNUMBER($C71)),$B71&lt;=0,$C71&gt;$B71),"",H71*$S$5/I71)</f>
        <v/>
      </c>
      <c r="AB71" s="5">
        <f>IF(OR($B71="",NOT(ISNUMBER($B71)),NOT(ISNUMBER($C71)),$B71&lt;=0,$C71&gt;$B71),0,1)</f>
        <v/>
      </c>
    </row>
    <row r="72">
      <c r="A72" s="21" t="n"/>
      <c r="B72" s="6" t="n"/>
      <c r="C72" s="6" t="n"/>
      <c r="D72" s="15">
        <f>IF(OR($B72="",NOT(ISNUMBER($B72)),NOT(ISNUMBER($C72)),$B72&lt;=0,$C72&gt;$B72),"",C72/B72)</f>
        <v/>
      </c>
      <c r="E72" s="22">
        <f>IF(OR($B72="",NOT(ISNUMBER($B72)),NOT(ISNUMBER($C72)),$B72&lt;=0,$C72&gt;$B72),"",SUMIFS($B$5:$B$304,$AB$5:$AB$304,1)-B72)</f>
        <v/>
      </c>
      <c r="F72" s="22">
        <f>IF(OR($B72="",NOT(ISNUMBER($B72)),NOT(ISNUMBER($C72)),$B72&lt;=0,$C72&gt;$B72),"",SUMIFS($C$5:$C$304,$AB$5:$AB$304,1)-C72)</f>
        <v/>
      </c>
      <c r="G72" s="23">
        <f>IF(OR($B72="",NOT(ISNUMBER($B72)),NOT(ISNUMBER($C72)),$B72&lt;=0,$C72&gt;$B72),"",(C72/B72-F72/E72)/SQRT(((C72+F72)/(B72+E72))*(1-((C72+F72)/(B72+E72)))*(1/B72+1/E72)))</f>
        <v/>
      </c>
      <c r="H72" s="13">
        <f>IF(OR($B72="",NOT(ISNUMBER($B72)),NOT(ISNUMBER($C72)),$B72&lt;=0,$C72&gt;$B72),"",2*(1-NORM.S.DIST(ABS(G72),TRUE)))</f>
        <v/>
      </c>
      <c r="I72" s="24">
        <f>IF(OR($B72="",NOT(ISNUMBER($B72)),NOT(ISNUMBER($C72)),$B72&lt;=0,$C72&gt;$B72),"",COUNTIF($H$5:$H$304,"&lt;"&amp;H72)+1)</f>
        <v/>
      </c>
      <c r="J72" s="13">
        <f>IF(OR($B72="",NOT(ISNUMBER($B72)),NOT(ISNUMBER($C72)),$B72&lt;=0,$C72&gt;$B72),"",I72/$S$5*$S$6)</f>
        <v/>
      </c>
      <c r="K72" s="13">
        <f>IF(OR($B72="",NOT(ISNUMBER($B72)),NOT(ISNUMBER($C72)),$B72&lt;=0,$C72&gt;$B72),"",MIN(1,MINIFS($AA$5:$AA$304,$I$5:$I$304,"&gt;="&amp;I72)))</f>
        <v/>
      </c>
      <c r="L72" s="15">
        <f>IF(OR($B72="",NOT(ISNUMBER($B72)),NOT(ISNUMBER($C72)),$B72&lt;=0,$C72&gt;$B72),"",MAX((((C72/B72)+$S$7^2/(2*B72))/(1+$S$7^2/B72))-(($S$7*SQRT((C72/B72)*(1-(C72/B72))/B72+$S$7^2/(4*B72^2)))/(1+$S$7^2/B72)),0))</f>
        <v/>
      </c>
      <c r="M72" s="15">
        <f>IF(OR($B72="",NOT(ISNUMBER($B72)),NOT(ISNUMBER($C72)),$B72&lt;=0,$C72&gt;$B72),"",MIN((((C72/B72)+$S$7^2/(2*B72))/(1+$S$7^2/B72))+(($S$7*SQRT((C72/B72)*(1-(C72/B72))/B72+$S$7^2/(4*B72^2)))/(1+$S$7^2/B72)),1))</f>
        <v/>
      </c>
      <c r="N72" s="25">
        <f>IF(OR($B72="",NOT(ISNUMBER($B72)),NOT(ISNUMBER($C72)),$B72&lt;=0,$C72&gt;$B72),"",IF(ABS(D72-F72/E72)/(F72/E72)&gt;=$S$8,"stands out","-"))</f>
        <v/>
      </c>
      <c r="O72" s="25">
        <f>IF(OR($B72="",NOT(ISNUMBER($B72)),NOT(ISNUMBER($C72)),$B72&lt;=0,$C72&gt;$B72),"",IF(H72&lt;$S$9,"significant","-"))</f>
        <v/>
      </c>
      <c r="P72" s="4">
        <f>IF(AND(ISNUMBER($C72),ISNUMBER($B72),$C72&gt;$B72),"more conversions than clicks - export one conversion per click",IF(OR($B72="",NOT(ISNUMBER($B72)),NOT(ISNUMBER($C72)),$B72&lt;=0,$C72&gt;$B72),"",IF(K72&lt;$S$6,"survives","-")))</f>
        <v/>
      </c>
      <c r="AA72" s="26">
        <f>IF(OR($B72="",NOT(ISNUMBER($B72)),NOT(ISNUMBER($C72)),$B72&lt;=0,$C72&gt;$B72),"",H72*$S$5/I72)</f>
        <v/>
      </c>
      <c r="AB72" s="5">
        <f>IF(OR($B72="",NOT(ISNUMBER($B72)),NOT(ISNUMBER($C72)),$B72&lt;=0,$C72&gt;$B72),0,1)</f>
        <v/>
      </c>
    </row>
    <row r="73">
      <c r="A73" s="21" t="n"/>
      <c r="B73" s="6" t="n"/>
      <c r="C73" s="6" t="n"/>
      <c r="D73" s="15">
        <f>IF(OR($B73="",NOT(ISNUMBER($B73)),NOT(ISNUMBER($C73)),$B73&lt;=0,$C73&gt;$B73),"",C73/B73)</f>
        <v/>
      </c>
      <c r="E73" s="22">
        <f>IF(OR($B73="",NOT(ISNUMBER($B73)),NOT(ISNUMBER($C73)),$B73&lt;=0,$C73&gt;$B73),"",SUMIFS($B$5:$B$304,$AB$5:$AB$304,1)-B73)</f>
        <v/>
      </c>
      <c r="F73" s="22">
        <f>IF(OR($B73="",NOT(ISNUMBER($B73)),NOT(ISNUMBER($C73)),$B73&lt;=0,$C73&gt;$B73),"",SUMIFS($C$5:$C$304,$AB$5:$AB$304,1)-C73)</f>
        <v/>
      </c>
      <c r="G73" s="23">
        <f>IF(OR($B73="",NOT(ISNUMBER($B73)),NOT(ISNUMBER($C73)),$B73&lt;=0,$C73&gt;$B73),"",(C73/B73-F73/E73)/SQRT(((C73+F73)/(B73+E73))*(1-((C73+F73)/(B73+E73)))*(1/B73+1/E73)))</f>
        <v/>
      </c>
      <c r="H73" s="13">
        <f>IF(OR($B73="",NOT(ISNUMBER($B73)),NOT(ISNUMBER($C73)),$B73&lt;=0,$C73&gt;$B73),"",2*(1-NORM.S.DIST(ABS(G73),TRUE)))</f>
        <v/>
      </c>
      <c r="I73" s="24">
        <f>IF(OR($B73="",NOT(ISNUMBER($B73)),NOT(ISNUMBER($C73)),$B73&lt;=0,$C73&gt;$B73),"",COUNTIF($H$5:$H$304,"&lt;"&amp;H73)+1)</f>
        <v/>
      </c>
      <c r="J73" s="13">
        <f>IF(OR($B73="",NOT(ISNUMBER($B73)),NOT(ISNUMBER($C73)),$B73&lt;=0,$C73&gt;$B73),"",I73/$S$5*$S$6)</f>
        <v/>
      </c>
      <c r="K73" s="13">
        <f>IF(OR($B73="",NOT(ISNUMBER($B73)),NOT(ISNUMBER($C73)),$B73&lt;=0,$C73&gt;$B73),"",MIN(1,MINIFS($AA$5:$AA$304,$I$5:$I$304,"&gt;="&amp;I73)))</f>
        <v/>
      </c>
      <c r="L73" s="15">
        <f>IF(OR($B73="",NOT(ISNUMBER($B73)),NOT(ISNUMBER($C73)),$B73&lt;=0,$C73&gt;$B73),"",MAX((((C73/B73)+$S$7^2/(2*B73))/(1+$S$7^2/B73))-(($S$7*SQRT((C73/B73)*(1-(C73/B73))/B73+$S$7^2/(4*B73^2)))/(1+$S$7^2/B73)),0))</f>
        <v/>
      </c>
      <c r="M73" s="15">
        <f>IF(OR($B73="",NOT(ISNUMBER($B73)),NOT(ISNUMBER($C73)),$B73&lt;=0,$C73&gt;$B73),"",MIN((((C73/B73)+$S$7^2/(2*B73))/(1+$S$7^2/B73))+(($S$7*SQRT((C73/B73)*(1-(C73/B73))/B73+$S$7^2/(4*B73^2)))/(1+$S$7^2/B73)),1))</f>
        <v/>
      </c>
      <c r="N73" s="25">
        <f>IF(OR($B73="",NOT(ISNUMBER($B73)),NOT(ISNUMBER($C73)),$B73&lt;=0,$C73&gt;$B73),"",IF(ABS(D73-F73/E73)/(F73/E73)&gt;=$S$8,"stands out","-"))</f>
        <v/>
      </c>
      <c r="O73" s="25">
        <f>IF(OR($B73="",NOT(ISNUMBER($B73)),NOT(ISNUMBER($C73)),$B73&lt;=0,$C73&gt;$B73),"",IF(H73&lt;$S$9,"significant","-"))</f>
        <v/>
      </c>
      <c r="P73" s="4">
        <f>IF(AND(ISNUMBER($C73),ISNUMBER($B73),$C73&gt;$B73),"more conversions than clicks - export one conversion per click",IF(OR($B73="",NOT(ISNUMBER($B73)),NOT(ISNUMBER($C73)),$B73&lt;=0,$C73&gt;$B73),"",IF(K73&lt;$S$6,"survives","-")))</f>
        <v/>
      </c>
      <c r="AA73" s="26">
        <f>IF(OR($B73="",NOT(ISNUMBER($B73)),NOT(ISNUMBER($C73)),$B73&lt;=0,$C73&gt;$B73),"",H73*$S$5/I73)</f>
        <v/>
      </c>
      <c r="AB73" s="5">
        <f>IF(OR($B73="",NOT(ISNUMBER($B73)),NOT(ISNUMBER($C73)),$B73&lt;=0,$C73&gt;$B73),0,1)</f>
        <v/>
      </c>
    </row>
    <row r="74">
      <c r="A74" s="21" t="n"/>
      <c r="B74" s="6" t="n"/>
      <c r="C74" s="6" t="n"/>
      <c r="D74" s="15">
        <f>IF(OR($B74="",NOT(ISNUMBER($B74)),NOT(ISNUMBER($C74)),$B74&lt;=0,$C74&gt;$B74),"",C74/B74)</f>
        <v/>
      </c>
      <c r="E74" s="22">
        <f>IF(OR($B74="",NOT(ISNUMBER($B74)),NOT(ISNUMBER($C74)),$B74&lt;=0,$C74&gt;$B74),"",SUMIFS($B$5:$B$304,$AB$5:$AB$304,1)-B74)</f>
        <v/>
      </c>
      <c r="F74" s="22">
        <f>IF(OR($B74="",NOT(ISNUMBER($B74)),NOT(ISNUMBER($C74)),$B74&lt;=0,$C74&gt;$B74),"",SUMIFS($C$5:$C$304,$AB$5:$AB$304,1)-C74)</f>
        <v/>
      </c>
      <c r="G74" s="23">
        <f>IF(OR($B74="",NOT(ISNUMBER($B74)),NOT(ISNUMBER($C74)),$B74&lt;=0,$C74&gt;$B74),"",(C74/B74-F74/E74)/SQRT(((C74+F74)/(B74+E74))*(1-((C74+F74)/(B74+E74)))*(1/B74+1/E74)))</f>
        <v/>
      </c>
      <c r="H74" s="13">
        <f>IF(OR($B74="",NOT(ISNUMBER($B74)),NOT(ISNUMBER($C74)),$B74&lt;=0,$C74&gt;$B74),"",2*(1-NORM.S.DIST(ABS(G74),TRUE)))</f>
        <v/>
      </c>
      <c r="I74" s="24">
        <f>IF(OR($B74="",NOT(ISNUMBER($B74)),NOT(ISNUMBER($C74)),$B74&lt;=0,$C74&gt;$B74),"",COUNTIF($H$5:$H$304,"&lt;"&amp;H74)+1)</f>
        <v/>
      </c>
      <c r="J74" s="13">
        <f>IF(OR($B74="",NOT(ISNUMBER($B74)),NOT(ISNUMBER($C74)),$B74&lt;=0,$C74&gt;$B74),"",I74/$S$5*$S$6)</f>
        <v/>
      </c>
      <c r="K74" s="13">
        <f>IF(OR($B74="",NOT(ISNUMBER($B74)),NOT(ISNUMBER($C74)),$B74&lt;=0,$C74&gt;$B74),"",MIN(1,MINIFS($AA$5:$AA$304,$I$5:$I$304,"&gt;="&amp;I74)))</f>
        <v/>
      </c>
      <c r="L74" s="15">
        <f>IF(OR($B74="",NOT(ISNUMBER($B74)),NOT(ISNUMBER($C74)),$B74&lt;=0,$C74&gt;$B74),"",MAX((((C74/B74)+$S$7^2/(2*B74))/(1+$S$7^2/B74))-(($S$7*SQRT((C74/B74)*(1-(C74/B74))/B74+$S$7^2/(4*B74^2)))/(1+$S$7^2/B74)),0))</f>
        <v/>
      </c>
      <c r="M74" s="15">
        <f>IF(OR($B74="",NOT(ISNUMBER($B74)),NOT(ISNUMBER($C74)),$B74&lt;=0,$C74&gt;$B74),"",MIN((((C74/B74)+$S$7^2/(2*B74))/(1+$S$7^2/B74))+(($S$7*SQRT((C74/B74)*(1-(C74/B74))/B74+$S$7^2/(4*B74^2)))/(1+$S$7^2/B74)),1))</f>
        <v/>
      </c>
      <c r="N74" s="25">
        <f>IF(OR($B74="",NOT(ISNUMBER($B74)),NOT(ISNUMBER($C74)),$B74&lt;=0,$C74&gt;$B74),"",IF(ABS(D74-F74/E74)/(F74/E74)&gt;=$S$8,"stands out","-"))</f>
        <v/>
      </c>
      <c r="O74" s="25">
        <f>IF(OR($B74="",NOT(ISNUMBER($B74)),NOT(ISNUMBER($C74)),$B74&lt;=0,$C74&gt;$B74),"",IF(H74&lt;$S$9,"significant","-"))</f>
        <v/>
      </c>
      <c r="P74" s="4">
        <f>IF(AND(ISNUMBER($C74),ISNUMBER($B74),$C74&gt;$B74),"more conversions than clicks - export one conversion per click",IF(OR($B74="",NOT(ISNUMBER($B74)),NOT(ISNUMBER($C74)),$B74&lt;=0,$C74&gt;$B74),"",IF(K74&lt;$S$6,"survives","-")))</f>
        <v/>
      </c>
      <c r="AA74" s="26">
        <f>IF(OR($B74="",NOT(ISNUMBER($B74)),NOT(ISNUMBER($C74)),$B74&lt;=0,$C74&gt;$B74),"",H74*$S$5/I74)</f>
        <v/>
      </c>
      <c r="AB74" s="5">
        <f>IF(OR($B74="",NOT(ISNUMBER($B74)),NOT(ISNUMBER($C74)),$B74&lt;=0,$C74&gt;$B74),0,1)</f>
        <v/>
      </c>
    </row>
    <row r="75">
      <c r="A75" s="21" t="n"/>
      <c r="B75" s="6" t="n"/>
      <c r="C75" s="6" t="n"/>
      <c r="D75" s="15">
        <f>IF(OR($B75="",NOT(ISNUMBER($B75)),NOT(ISNUMBER($C75)),$B75&lt;=0,$C75&gt;$B75),"",C75/B75)</f>
        <v/>
      </c>
      <c r="E75" s="22">
        <f>IF(OR($B75="",NOT(ISNUMBER($B75)),NOT(ISNUMBER($C75)),$B75&lt;=0,$C75&gt;$B75),"",SUMIFS($B$5:$B$304,$AB$5:$AB$304,1)-B75)</f>
        <v/>
      </c>
      <c r="F75" s="22">
        <f>IF(OR($B75="",NOT(ISNUMBER($B75)),NOT(ISNUMBER($C75)),$B75&lt;=0,$C75&gt;$B75),"",SUMIFS($C$5:$C$304,$AB$5:$AB$304,1)-C75)</f>
        <v/>
      </c>
      <c r="G75" s="23">
        <f>IF(OR($B75="",NOT(ISNUMBER($B75)),NOT(ISNUMBER($C75)),$B75&lt;=0,$C75&gt;$B75),"",(C75/B75-F75/E75)/SQRT(((C75+F75)/(B75+E75))*(1-((C75+F75)/(B75+E75)))*(1/B75+1/E75)))</f>
        <v/>
      </c>
      <c r="H75" s="13">
        <f>IF(OR($B75="",NOT(ISNUMBER($B75)),NOT(ISNUMBER($C75)),$B75&lt;=0,$C75&gt;$B75),"",2*(1-NORM.S.DIST(ABS(G75),TRUE)))</f>
        <v/>
      </c>
      <c r="I75" s="24">
        <f>IF(OR($B75="",NOT(ISNUMBER($B75)),NOT(ISNUMBER($C75)),$B75&lt;=0,$C75&gt;$B75),"",COUNTIF($H$5:$H$304,"&lt;"&amp;H75)+1)</f>
        <v/>
      </c>
      <c r="J75" s="13">
        <f>IF(OR($B75="",NOT(ISNUMBER($B75)),NOT(ISNUMBER($C75)),$B75&lt;=0,$C75&gt;$B75),"",I75/$S$5*$S$6)</f>
        <v/>
      </c>
      <c r="K75" s="13">
        <f>IF(OR($B75="",NOT(ISNUMBER($B75)),NOT(ISNUMBER($C75)),$B75&lt;=0,$C75&gt;$B75),"",MIN(1,MINIFS($AA$5:$AA$304,$I$5:$I$304,"&gt;="&amp;I75)))</f>
        <v/>
      </c>
      <c r="L75" s="15">
        <f>IF(OR($B75="",NOT(ISNUMBER($B75)),NOT(ISNUMBER($C75)),$B75&lt;=0,$C75&gt;$B75),"",MAX((((C75/B75)+$S$7^2/(2*B75))/(1+$S$7^2/B75))-(($S$7*SQRT((C75/B75)*(1-(C75/B75))/B75+$S$7^2/(4*B75^2)))/(1+$S$7^2/B75)),0))</f>
        <v/>
      </c>
      <c r="M75" s="15">
        <f>IF(OR($B75="",NOT(ISNUMBER($B75)),NOT(ISNUMBER($C75)),$B75&lt;=0,$C75&gt;$B75),"",MIN((((C75/B75)+$S$7^2/(2*B75))/(1+$S$7^2/B75))+(($S$7*SQRT((C75/B75)*(1-(C75/B75))/B75+$S$7^2/(4*B75^2)))/(1+$S$7^2/B75)),1))</f>
        <v/>
      </c>
      <c r="N75" s="25">
        <f>IF(OR($B75="",NOT(ISNUMBER($B75)),NOT(ISNUMBER($C75)),$B75&lt;=0,$C75&gt;$B75),"",IF(ABS(D75-F75/E75)/(F75/E75)&gt;=$S$8,"stands out","-"))</f>
        <v/>
      </c>
      <c r="O75" s="25">
        <f>IF(OR($B75="",NOT(ISNUMBER($B75)),NOT(ISNUMBER($C75)),$B75&lt;=0,$C75&gt;$B75),"",IF(H75&lt;$S$9,"significant","-"))</f>
        <v/>
      </c>
      <c r="P75" s="4">
        <f>IF(AND(ISNUMBER($C75),ISNUMBER($B75),$C75&gt;$B75),"more conversions than clicks - export one conversion per click",IF(OR($B75="",NOT(ISNUMBER($B75)),NOT(ISNUMBER($C75)),$B75&lt;=0,$C75&gt;$B75),"",IF(K75&lt;$S$6,"survives","-")))</f>
        <v/>
      </c>
      <c r="AA75" s="26">
        <f>IF(OR($B75="",NOT(ISNUMBER($B75)),NOT(ISNUMBER($C75)),$B75&lt;=0,$C75&gt;$B75),"",H75*$S$5/I75)</f>
        <v/>
      </c>
      <c r="AB75" s="5">
        <f>IF(OR($B75="",NOT(ISNUMBER($B75)),NOT(ISNUMBER($C75)),$B75&lt;=0,$C75&gt;$B75),0,1)</f>
        <v/>
      </c>
    </row>
    <row r="76">
      <c r="A76" s="21" t="n"/>
      <c r="B76" s="6" t="n"/>
      <c r="C76" s="6" t="n"/>
      <c r="D76" s="15">
        <f>IF(OR($B76="",NOT(ISNUMBER($B76)),NOT(ISNUMBER($C76)),$B76&lt;=0,$C76&gt;$B76),"",C76/B76)</f>
        <v/>
      </c>
      <c r="E76" s="22">
        <f>IF(OR($B76="",NOT(ISNUMBER($B76)),NOT(ISNUMBER($C76)),$B76&lt;=0,$C76&gt;$B76),"",SUMIFS($B$5:$B$304,$AB$5:$AB$304,1)-B76)</f>
        <v/>
      </c>
      <c r="F76" s="22">
        <f>IF(OR($B76="",NOT(ISNUMBER($B76)),NOT(ISNUMBER($C76)),$B76&lt;=0,$C76&gt;$B76),"",SUMIFS($C$5:$C$304,$AB$5:$AB$304,1)-C76)</f>
        <v/>
      </c>
      <c r="G76" s="23">
        <f>IF(OR($B76="",NOT(ISNUMBER($B76)),NOT(ISNUMBER($C76)),$B76&lt;=0,$C76&gt;$B76),"",(C76/B76-F76/E76)/SQRT(((C76+F76)/(B76+E76))*(1-((C76+F76)/(B76+E76)))*(1/B76+1/E76)))</f>
        <v/>
      </c>
      <c r="H76" s="13">
        <f>IF(OR($B76="",NOT(ISNUMBER($B76)),NOT(ISNUMBER($C76)),$B76&lt;=0,$C76&gt;$B76),"",2*(1-NORM.S.DIST(ABS(G76),TRUE)))</f>
        <v/>
      </c>
      <c r="I76" s="24">
        <f>IF(OR($B76="",NOT(ISNUMBER($B76)),NOT(ISNUMBER($C76)),$B76&lt;=0,$C76&gt;$B76),"",COUNTIF($H$5:$H$304,"&lt;"&amp;H76)+1)</f>
        <v/>
      </c>
      <c r="J76" s="13">
        <f>IF(OR($B76="",NOT(ISNUMBER($B76)),NOT(ISNUMBER($C76)),$B76&lt;=0,$C76&gt;$B76),"",I76/$S$5*$S$6)</f>
        <v/>
      </c>
      <c r="K76" s="13">
        <f>IF(OR($B76="",NOT(ISNUMBER($B76)),NOT(ISNUMBER($C76)),$B76&lt;=0,$C76&gt;$B76),"",MIN(1,MINIFS($AA$5:$AA$304,$I$5:$I$304,"&gt;="&amp;I76)))</f>
        <v/>
      </c>
      <c r="L76" s="15">
        <f>IF(OR($B76="",NOT(ISNUMBER($B76)),NOT(ISNUMBER($C76)),$B76&lt;=0,$C76&gt;$B76),"",MAX((((C76/B76)+$S$7^2/(2*B76))/(1+$S$7^2/B76))-(($S$7*SQRT((C76/B76)*(1-(C76/B76))/B76+$S$7^2/(4*B76^2)))/(1+$S$7^2/B76)),0))</f>
        <v/>
      </c>
      <c r="M76" s="15">
        <f>IF(OR($B76="",NOT(ISNUMBER($B76)),NOT(ISNUMBER($C76)),$B76&lt;=0,$C76&gt;$B76),"",MIN((((C76/B76)+$S$7^2/(2*B76))/(1+$S$7^2/B76))+(($S$7*SQRT((C76/B76)*(1-(C76/B76))/B76+$S$7^2/(4*B76^2)))/(1+$S$7^2/B76)),1))</f>
        <v/>
      </c>
      <c r="N76" s="25">
        <f>IF(OR($B76="",NOT(ISNUMBER($B76)),NOT(ISNUMBER($C76)),$B76&lt;=0,$C76&gt;$B76),"",IF(ABS(D76-F76/E76)/(F76/E76)&gt;=$S$8,"stands out","-"))</f>
        <v/>
      </c>
      <c r="O76" s="25">
        <f>IF(OR($B76="",NOT(ISNUMBER($B76)),NOT(ISNUMBER($C76)),$B76&lt;=0,$C76&gt;$B76),"",IF(H76&lt;$S$9,"significant","-"))</f>
        <v/>
      </c>
      <c r="P76" s="4">
        <f>IF(AND(ISNUMBER($C76),ISNUMBER($B76),$C76&gt;$B76),"more conversions than clicks - export one conversion per click",IF(OR($B76="",NOT(ISNUMBER($B76)),NOT(ISNUMBER($C76)),$B76&lt;=0,$C76&gt;$B76),"",IF(K76&lt;$S$6,"survives","-")))</f>
        <v/>
      </c>
      <c r="AA76" s="26">
        <f>IF(OR($B76="",NOT(ISNUMBER($B76)),NOT(ISNUMBER($C76)),$B76&lt;=0,$C76&gt;$B76),"",H76*$S$5/I76)</f>
        <v/>
      </c>
      <c r="AB76" s="5">
        <f>IF(OR($B76="",NOT(ISNUMBER($B76)),NOT(ISNUMBER($C76)),$B76&lt;=0,$C76&gt;$B76),0,1)</f>
        <v/>
      </c>
    </row>
    <row r="77">
      <c r="A77" s="21" t="n"/>
      <c r="B77" s="6" t="n"/>
      <c r="C77" s="6" t="n"/>
      <c r="D77" s="15">
        <f>IF(OR($B77="",NOT(ISNUMBER($B77)),NOT(ISNUMBER($C77)),$B77&lt;=0,$C77&gt;$B77),"",C77/B77)</f>
        <v/>
      </c>
      <c r="E77" s="22">
        <f>IF(OR($B77="",NOT(ISNUMBER($B77)),NOT(ISNUMBER($C77)),$B77&lt;=0,$C77&gt;$B77),"",SUMIFS($B$5:$B$304,$AB$5:$AB$304,1)-B77)</f>
        <v/>
      </c>
      <c r="F77" s="22">
        <f>IF(OR($B77="",NOT(ISNUMBER($B77)),NOT(ISNUMBER($C77)),$B77&lt;=0,$C77&gt;$B77),"",SUMIFS($C$5:$C$304,$AB$5:$AB$304,1)-C77)</f>
        <v/>
      </c>
      <c r="G77" s="23">
        <f>IF(OR($B77="",NOT(ISNUMBER($B77)),NOT(ISNUMBER($C77)),$B77&lt;=0,$C77&gt;$B77),"",(C77/B77-F77/E77)/SQRT(((C77+F77)/(B77+E77))*(1-((C77+F77)/(B77+E77)))*(1/B77+1/E77)))</f>
        <v/>
      </c>
      <c r="H77" s="13">
        <f>IF(OR($B77="",NOT(ISNUMBER($B77)),NOT(ISNUMBER($C77)),$B77&lt;=0,$C77&gt;$B77),"",2*(1-NORM.S.DIST(ABS(G77),TRUE)))</f>
        <v/>
      </c>
      <c r="I77" s="24">
        <f>IF(OR($B77="",NOT(ISNUMBER($B77)),NOT(ISNUMBER($C77)),$B77&lt;=0,$C77&gt;$B77),"",COUNTIF($H$5:$H$304,"&lt;"&amp;H77)+1)</f>
        <v/>
      </c>
      <c r="J77" s="13">
        <f>IF(OR($B77="",NOT(ISNUMBER($B77)),NOT(ISNUMBER($C77)),$B77&lt;=0,$C77&gt;$B77),"",I77/$S$5*$S$6)</f>
        <v/>
      </c>
      <c r="K77" s="13">
        <f>IF(OR($B77="",NOT(ISNUMBER($B77)),NOT(ISNUMBER($C77)),$B77&lt;=0,$C77&gt;$B77),"",MIN(1,MINIFS($AA$5:$AA$304,$I$5:$I$304,"&gt;="&amp;I77)))</f>
        <v/>
      </c>
      <c r="L77" s="15">
        <f>IF(OR($B77="",NOT(ISNUMBER($B77)),NOT(ISNUMBER($C77)),$B77&lt;=0,$C77&gt;$B77),"",MAX((((C77/B77)+$S$7^2/(2*B77))/(1+$S$7^2/B77))-(($S$7*SQRT((C77/B77)*(1-(C77/B77))/B77+$S$7^2/(4*B77^2)))/(1+$S$7^2/B77)),0))</f>
        <v/>
      </c>
      <c r="M77" s="15">
        <f>IF(OR($B77="",NOT(ISNUMBER($B77)),NOT(ISNUMBER($C77)),$B77&lt;=0,$C77&gt;$B77),"",MIN((((C77/B77)+$S$7^2/(2*B77))/(1+$S$7^2/B77))+(($S$7*SQRT((C77/B77)*(1-(C77/B77))/B77+$S$7^2/(4*B77^2)))/(1+$S$7^2/B77)),1))</f>
        <v/>
      </c>
      <c r="N77" s="25">
        <f>IF(OR($B77="",NOT(ISNUMBER($B77)),NOT(ISNUMBER($C77)),$B77&lt;=0,$C77&gt;$B77),"",IF(ABS(D77-F77/E77)/(F77/E77)&gt;=$S$8,"stands out","-"))</f>
        <v/>
      </c>
      <c r="O77" s="25">
        <f>IF(OR($B77="",NOT(ISNUMBER($B77)),NOT(ISNUMBER($C77)),$B77&lt;=0,$C77&gt;$B77),"",IF(H77&lt;$S$9,"significant","-"))</f>
        <v/>
      </c>
      <c r="P77" s="4">
        <f>IF(AND(ISNUMBER($C77),ISNUMBER($B77),$C77&gt;$B77),"more conversions than clicks - export one conversion per click",IF(OR($B77="",NOT(ISNUMBER($B77)),NOT(ISNUMBER($C77)),$B77&lt;=0,$C77&gt;$B77),"",IF(K77&lt;$S$6,"survives","-")))</f>
        <v/>
      </c>
      <c r="AA77" s="26">
        <f>IF(OR($B77="",NOT(ISNUMBER($B77)),NOT(ISNUMBER($C77)),$B77&lt;=0,$C77&gt;$B77),"",H77*$S$5/I77)</f>
        <v/>
      </c>
      <c r="AB77" s="5">
        <f>IF(OR($B77="",NOT(ISNUMBER($B77)),NOT(ISNUMBER($C77)),$B77&lt;=0,$C77&gt;$B77),0,1)</f>
        <v/>
      </c>
    </row>
    <row r="78">
      <c r="A78" s="21" t="n"/>
      <c r="B78" s="6" t="n"/>
      <c r="C78" s="6" t="n"/>
      <c r="D78" s="15">
        <f>IF(OR($B78="",NOT(ISNUMBER($B78)),NOT(ISNUMBER($C78)),$B78&lt;=0,$C78&gt;$B78),"",C78/B78)</f>
        <v/>
      </c>
      <c r="E78" s="22">
        <f>IF(OR($B78="",NOT(ISNUMBER($B78)),NOT(ISNUMBER($C78)),$B78&lt;=0,$C78&gt;$B78),"",SUMIFS($B$5:$B$304,$AB$5:$AB$304,1)-B78)</f>
        <v/>
      </c>
      <c r="F78" s="22">
        <f>IF(OR($B78="",NOT(ISNUMBER($B78)),NOT(ISNUMBER($C78)),$B78&lt;=0,$C78&gt;$B78),"",SUMIFS($C$5:$C$304,$AB$5:$AB$304,1)-C78)</f>
        <v/>
      </c>
      <c r="G78" s="23">
        <f>IF(OR($B78="",NOT(ISNUMBER($B78)),NOT(ISNUMBER($C78)),$B78&lt;=0,$C78&gt;$B78),"",(C78/B78-F78/E78)/SQRT(((C78+F78)/(B78+E78))*(1-((C78+F78)/(B78+E78)))*(1/B78+1/E78)))</f>
        <v/>
      </c>
      <c r="H78" s="13">
        <f>IF(OR($B78="",NOT(ISNUMBER($B78)),NOT(ISNUMBER($C78)),$B78&lt;=0,$C78&gt;$B78),"",2*(1-NORM.S.DIST(ABS(G78),TRUE)))</f>
        <v/>
      </c>
      <c r="I78" s="24">
        <f>IF(OR($B78="",NOT(ISNUMBER($B78)),NOT(ISNUMBER($C78)),$B78&lt;=0,$C78&gt;$B78),"",COUNTIF($H$5:$H$304,"&lt;"&amp;H78)+1)</f>
        <v/>
      </c>
      <c r="J78" s="13">
        <f>IF(OR($B78="",NOT(ISNUMBER($B78)),NOT(ISNUMBER($C78)),$B78&lt;=0,$C78&gt;$B78),"",I78/$S$5*$S$6)</f>
        <v/>
      </c>
      <c r="K78" s="13">
        <f>IF(OR($B78="",NOT(ISNUMBER($B78)),NOT(ISNUMBER($C78)),$B78&lt;=0,$C78&gt;$B78),"",MIN(1,MINIFS($AA$5:$AA$304,$I$5:$I$304,"&gt;="&amp;I78)))</f>
        <v/>
      </c>
      <c r="L78" s="15">
        <f>IF(OR($B78="",NOT(ISNUMBER($B78)),NOT(ISNUMBER($C78)),$B78&lt;=0,$C78&gt;$B78),"",MAX((((C78/B78)+$S$7^2/(2*B78))/(1+$S$7^2/B78))-(($S$7*SQRT((C78/B78)*(1-(C78/B78))/B78+$S$7^2/(4*B78^2)))/(1+$S$7^2/B78)),0))</f>
        <v/>
      </c>
      <c r="M78" s="15">
        <f>IF(OR($B78="",NOT(ISNUMBER($B78)),NOT(ISNUMBER($C78)),$B78&lt;=0,$C78&gt;$B78),"",MIN((((C78/B78)+$S$7^2/(2*B78))/(1+$S$7^2/B78))+(($S$7*SQRT((C78/B78)*(1-(C78/B78))/B78+$S$7^2/(4*B78^2)))/(1+$S$7^2/B78)),1))</f>
        <v/>
      </c>
      <c r="N78" s="25">
        <f>IF(OR($B78="",NOT(ISNUMBER($B78)),NOT(ISNUMBER($C78)),$B78&lt;=0,$C78&gt;$B78),"",IF(ABS(D78-F78/E78)/(F78/E78)&gt;=$S$8,"stands out","-"))</f>
        <v/>
      </c>
      <c r="O78" s="25">
        <f>IF(OR($B78="",NOT(ISNUMBER($B78)),NOT(ISNUMBER($C78)),$B78&lt;=0,$C78&gt;$B78),"",IF(H78&lt;$S$9,"significant","-"))</f>
        <v/>
      </c>
      <c r="P78" s="4">
        <f>IF(AND(ISNUMBER($C78),ISNUMBER($B78),$C78&gt;$B78),"more conversions than clicks - export one conversion per click",IF(OR($B78="",NOT(ISNUMBER($B78)),NOT(ISNUMBER($C78)),$B78&lt;=0,$C78&gt;$B78),"",IF(K78&lt;$S$6,"survives","-")))</f>
        <v/>
      </c>
      <c r="AA78" s="26">
        <f>IF(OR($B78="",NOT(ISNUMBER($B78)),NOT(ISNUMBER($C78)),$B78&lt;=0,$C78&gt;$B78),"",H78*$S$5/I78)</f>
        <v/>
      </c>
      <c r="AB78" s="5">
        <f>IF(OR($B78="",NOT(ISNUMBER($B78)),NOT(ISNUMBER($C78)),$B78&lt;=0,$C78&gt;$B78),0,1)</f>
        <v/>
      </c>
    </row>
    <row r="79">
      <c r="A79" s="21" t="n"/>
      <c r="B79" s="6" t="n"/>
      <c r="C79" s="6" t="n"/>
      <c r="D79" s="15">
        <f>IF(OR($B79="",NOT(ISNUMBER($B79)),NOT(ISNUMBER($C79)),$B79&lt;=0,$C79&gt;$B79),"",C79/B79)</f>
        <v/>
      </c>
      <c r="E79" s="22">
        <f>IF(OR($B79="",NOT(ISNUMBER($B79)),NOT(ISNUMBER($C79)),$B79&lt;=0,$C79&gt;$B79),"",SUMIFS($B$5:$B$304,$AB$5:$AB$304,1)-B79)</f>
        <v/>
      </c>
      <c r="F79" s="22">
        <f>IF(OR($B79="",NOT(ISNUMBER($B79)),NOT(ISNUMBER($C79)),$B79&lt;=0,$C79&gt;$B79),"",SUMIFS($C$5:$C$304,$AB$5:$AB$304,1)-C79)</f>
        <v/>
      </c>
      <c r="G79" s="23">
        <f>IF(OR($B79="",NOT(ISNUMBER($B79)),NOT(ISNUMBER($C79)),$B79&lt;=0,$C79&gt;$B79),"",(C79/B79-F79/E79)/SQRT(((C79+F79)/(B79+E79))*(1-((C79+F79)/(B79+E79)))*(1/B79+1/E79)))</f>
        <v/>
      </c>
      <c r="H79" s="13">
        <f>IF(OR($B79="",NOT(ISNUMBER($B79)),NOT(ISNUMBER($C79)),$B79&lt;=0,$C79&gt;$B79),"",2*(1-NORM.S.DIST(ABS(G79),TRUE)))</f>
        <v/>
      </c>
      <c r="I79" s="24">
        <f>IF(OR($B79="",NOT(ISNUMBER($B79)),NOT(ISNUMBER($C79)),$B79&lt;=0,$C79&gt;$B79),"",COUNTIF($H$5:$H$304,"&lt;"&amp;H79)+1)</f>
        <v/>
      </c>
      <c r="J79" s="13">
        <f>IF(OR($B79="",NOT(ISNUMBER($B79)),NOT(ISNUMBER($C79)),$B79&lt;=0,$C79&gt;$B79),"",I79/$S$5*$S$6)</f>
        <v/>
      </c>
      <c r="K79" s="13">
        <f>IF(OR($B79="",NOT(ISNUMBER($B79)),NOT(ISNUMBER($C79)),$B79&lt;=0,$C79&gt;$B79),"",MIN(1,MINIFS($AA$5:$AA$304,$I$5:$I$304,"&gt;="&amp;I79)))</f>
        <v/>
      </c>
      <c r="L79" s="15">
        <f>IF(OR($B79="",NOT(ISNUMBER($B79)),NOT(ISNUMBER($C79)),$B79&lt;=0,$C79&gt;$B79),"",MAX((((C79/B79)+$S$7^2/(2*B79))/(1+$S$7^2/B79))-(($S$7*SQRT((C79/B79)*(1-(C79/B79))/B79+$S$7^2/(4*B79^2)))/(1+$S$7^2/B79)),0))</f>
        <v/>
      </c>
      <c r="M79" s="15">
        <f>IF(OR($B79="",NOT(ISNUMBER($B79)),NOT(ISNUMBER($C79)),$B79&lt;=0,$C79&gt;$B79),"",MIN((((C79/B79)+$S$7^2/(2*B79))/(1+$S$7^2/B79))+(($S$7*SQRT((C79/B79)*(1-(C79/B79))/B79+$S$7^2/(4*B79^2)))/(1+$S$7^2/B79)),1))</f>
        <v/>
      </c>
      <c r="N79" s="25">
        <f>IF(OR($B79="",NOT(ISNUMBER($B79)),NOT(ISNUMBER($C79)),$B79&lt;=0,$C79&gt;$B79),"",IF(ABS(D79-F79/E79)/(F79/E79)&gt;=$S$8,"stands out","-"))</f>
        <v/>
      </c>
      <c r="O79" s="25">
        <f>IF(OR($B79="",NOT(ISNUMBER($B79)),NOT(ISNUMBER($C79)),$B79&lt;=0,$C79&gt;$B79),"",IF(H79&lt;$S$9,"significant","-"))</f>
        <v/>
      </c>
      <c r="P79" s="4">
        <f>IF(AND(ISNUMBER($C79),ISNUMBER($B79),$C79&gt;$B79),"more conversions than clicks - export one conversion per click",IF(OR($B79="",NOT(ISNUMBER($B79)),NOT(ISNUMBER($C79)),$B79&lt;=0,$C79&gt;$B79),"",IF(K79&lt;$S$6,"survives","-")))</f>
        <v/>
      </c>
      <c r="AA79" s="26">
        <f>IF(OR($B79="",NOT(ISNUMBER($B79)),NOT(ISNUMBER($C79)),$B79&lt;=0,$C79&gt;$B79),"",H79*$S$5/I79)</f>
        <v/>
      </c>
      <c r="AB79" s="5">
        <f>IF(OR($B79="",NOT(ISNUMBER($B79)),NOT(ISNUMBER($C79)),$B79&lt;=0,$C79&gt;$B79),0,1)</f>
        <v/>
      </c>
    </row>
    <row r="80">
      <c r="A80" s="21" t="n"/>
      <c r="B80" s="6" t="n"/>
      <c r="C80" s="6" t="n"/>
      <c r="D80" s="15">
        <f>IF(OR($B80="",NOT(ISNUMBER($B80)),NOT(ISNUMBER($C80)),$B80&lt;=0,$C80&gt;$B80),"",C80/B80)</f>
        <v/>
      </c>
      <c r="E80" s="22">
        <f>IF(OR($B80="",NOT(ISNUMBER($B80)),NOT(ISNUMBER($C80)),$B80&lt;=0,$C80&gt;$B80),"",SUMIFS($B$5:$B$304,$AB$5:$AB$304,1)-B80)</f>
        <v/>
      </c>
      <c r="F80" s="22">
        <f>IF(OR($B80="",NOT(ISNUMBER($B80)),NOT(ISNUMBER($C80)),$B80&lt;=0,$C80&gt;$B80),"",SUMIFS($C$5:$C$304,$AB$5:$AB$304,1)-C80)</f>
        <v/>
      </c>
      <c r="G80" s="23">
        <f>IF(OR($B80="",NOT(ISNUMBER($B80)),NOT(ISNUMBER($C80)),$B80&lt;=0,$C80&gt;$B80),"",(C80/B80-F80/E80)/SQRT(((C80+F80)/(B80+E80))*(1-((C80+F80)/(B80+E80)))*(1/B80+1/E80)))</f>
        <v/>
      </c>
      <c r="H80" s="13">
        <f>IF(OR($B80="",NOT(ISNUMBER($B80)),NOT(ISNUMBER($C80)),$B80&lt;=0,$C80&gt;$B80),"",2*(1-NORM.S.DIST(ABS(G80),TRUE)))</f>
        <v/>
      </c>
      <c r="I80" s="24">
        <f>IF(OR($B80="",NOT(ISNUMBER($B80)),NOT(ISNUMBER($C80)),$B80&lt;=0,$C80&gt;$B80),"",COUNTIF($H$5:$H$304,"&lt;"&amp;H80)+1)</f>
        <v/>
      </c>
      <c r="J80" s="13">
        <f>IF(OR($B80="",NOT(ISNUMBER($B80)),NOT(ISNUMBER($C80)),$B80&lt;=0,$C80&gt;$B80),"",I80/$S$5*$S$6)</f>
        <v/>
      </c>
      <c r="K80" s="13">
        <f>IF(OR($B80="",NOT(ISNUMBER($B80)),NOT(ISNUMBER($C80)),$B80&lt;=0,$C80&gt;$B80),"",MIN(1,MINIFS($AA$5:$AA$304,$I$5:$I$304,"&gt;="&amp;I80)))</f>
        <v/>
      </c>
      <c r="L80" s="15">
        <f>IF(OR($B80="",NOT(ISNUMBER($B80)),NOT(ISNUMBER($C80)),$B80&lt;=0,$C80&gt;$B80),"",MAX((((C80/B80)+$S$7^2/(2*B80))/(1+$S$7^2/B80))-(($S$7*SQRT((C80/B80)*(1-(C80/B80))/B80+$S$7^2/(4*B80^2)))/(1+$S$7^2/B80)),0))</f>
        <v/>
      </c>
      <c r="M80" s="15">
        <f>IF(OR($B80="",NOT(ISNUMBER($B80)),NOT(ISNUMBER($C80)),$B80&lt;=0,$C80&gt;$B80),"",MIN((((C80/B80)+$S$7^2/(2*B80))/(1+$S$7^2/B80))+(($S$7*SQRT((C80/B80)*(1-(C80/B80))/B80+$S$7^2/(4*B80^2)))/(1+$S$7^2/B80)),1))</f>
        <v/>
      </c>
      <c r="N80" s="25">
        <f>IF(OR($B80="",NOT(ISNUMBER($B80)),NOT(ISNUMBER($C80)),$B80&lt;=0,$C80&gt;$B80),"",IF(ABS(D80-F80/E80)/(F80/E80)&gt;=$S$8,"stands out","-"))</f>
        <v/>
      </c>
      <c r="O80" s="25">
        <f>IF(OR($B80="",NOT(ISNUMBER($B80)),NOT(ISNUMBER($C80)),$B80&lt;=0,$C80&gt;$B80),"",IF(H80&lt;$S$9,"significant","-"))</f>
        <v/>
      </c>
      <c r="P80" s="4">
        <f>IF(AND(ISNUMBER($C80),ISNUMBER($B80),$C80&gt;$B80),"more conversions than clicks - export one conversion per click",IF(OR($B80="",NOT(ISNUMBER($B80)),NOT(ISNUMBER($C80)),$B80&lt;=0,$C80&gt;$B80),"",IF(K80&lt;$S$6,"survives","-")))</f>
        <v/>
      </c>
      <c r="AA80" s="26">
        <f>IF(OR($B80="",NOT(ISNUMBER($B80)),NOT(ISNUMBER($C80)),$B80&lt;=0,$C80&gt;$B80),"",H80*$S$5/I80)</f>
        <v/>
      </c>
      <c r="AB80" s="5">
        <f>IF(OR($B80="",NOT(ISNUMBER($B80)),NOT(ISNUMBER($C80)),$B80&lt;=0,$C80&gt;$B80),0,1)</f>
        <v/>
      </c>
    </row>
    <row r="81">
      <c r="A81" s="21" t="n"/>
      <c r="B81" s="6" t="n"/>
      <c r="C81" s="6" t="n"/>
      <c r="D81" s="15">
        <f>IF(OR($B81="",NOT(ISNUMBER($B81)),NOT(ISNUMBER($C81)),$B81&lt;=0,$C81&gt;$B81),"",C81/B81)</f>
        <v/>
      </c>
      <c r="E81" s="22">
        <f>IF(OR($B81="",NOT(ISNUMBER($B81)),NOT(ISNUMBER($C81)),$B81&lt;=0,$C81&gt;$B81),"",SUMIFS($B$5:$B$304,$AB$5:$AB$304,1)-B81)</f>
        <v/>
      </c>
      <c r="F81" s="22">
        <f>IF(OR($B81="",NOT(ISNUMBER($B81)),NOT(ISNUMBER($C81)),$B81&lt;=0,$C81&gt;$B81),"",SUMIFS($C$5:$C$304,$AB$5:$AB$304,1)-C81)</f>
        <v/>
      </c>
      <c r="G81" s="23">
        <f>IF(OR($B81="",NOT(ISNUMBER($B81)),NOT(ISNUMBER($C81)),$B81&lt;=0,$C81&gt;$B81),"",(C81/B81-F81/E81)/SQRT(((C81+F81)/(B81+E81))*(1-((C81+F81)/(B81+E81)))*(1/B81+1/E81)))</f>
        <v/>
      </c>
      <c r="H81" s="13">
        <f>IF(OR($B81="",NOT(ISNUMBER($B81)),NOT(ISNUMBER($C81)),$B81&lt;=0,$C81&gt;$B81),"",2*(1-NORM.S.DIST(ABS(G81),TRUE)))</f>
        <v/>
      </c>
      <c r="I81" s="24">
        <f>IF(OR($B81="",NOT(ISNUMBER($B81)),NOT(ISNUMBER($C81)),$B81&lt;=0,$C81&gt;$B81),"",COUNTIF($H$5:$H$304,"&lt;"&amp;H81)+1)</f>
        <v/>
      </c>
      <c r="J81" s="13">
        <f>IF(OR($B81="",NOT(ISNUMBER($B81)),NOT(ISNUMBER($C81)),$B81&lt;=0,$C81&gt;$B81),"",I81/$S$5*$S$6)</f>
        <v/>
      </c>
      <c r="K81" s="13">
        <f>IF(OR($B81="",NOT(ISNUMBER($B81)),NOT(ISNUMBER($C81)),$B81&lt;=0,$C81&gt;$B81),"",MIN(1,MINIFS($AA$5:$AA$304,$I$5:$I$304,"&gt;="&amp;I81)))</f>
        <v/>
      </c>
      <c r="L81" s="15">
        <f>IF(OR($B81="",NOT(ISNUMBER($B81)),NOT(ISNUMBER($C81)),$B81&lt;=0,$C81&gt;$B81),"",MAX((((C81/B81)+$S$7^2/(2*B81))/(1+$S$7^2/B81))-(($S$7*SQRT((C81/B81)*(1-(C81/B81))/B81+$S$7^2/(4*B81^2)))/(1+$S$7^2/B81)),0))</f>
        <v/>
      </c>
      <c r="M81" s="15">
        <f>IF(OR($B81="",NOT(ISNUMBER($B81)),NOT(ISNUMBER($C81)),$B81&lt;=0,$C81&gt;$B81),"",MIN((((C81/B81)+$S$7^2/(2*B81))/(1+$S$7^2/B81))+(($S$7*SQRT((C81/B81)*(1-(C81/B81))/B81+$S$7^2/(4*B81^2)))/(1+$S$7^2/B81)),1))</f>
        <v/>
      </c>
      <c r="N81" s="25">
        <f>IF(OR($B81="",NOT(ISNUMBER($B81)),NOT(ISNUMBER($C81)),$B81&lt;=0,$C81&gt;$B81),"",IF(ABS(D81-F81/E81)/(F81/E81)&gt;=$S$8,"stands out","-"))</f>
        <v/>
      </c>
      <c r="O81" s="25">
        <f>IF(OR($B81="",NOT(ISNUMBER($B81)),NOT(ISNUMBER($C81)),$B81&lt;=0,$C81&gt;$B81),"",IF(H81&lt;$S$9,"significant","-"))</f>
        <v/>
      </c>
      <c r="P81" s="4">
        <f>IF(AND(ISNUMBER($C81),ISNUMBER($B81),$C81&gt;$B81),"more conversions than clicks - export one conversion per click",IF(OR($B81="",NOT(ISNUMBER($B81)),NOT(ISNUMBER($C81)),$B81&lt;=0,$C81&gt;$B81),"",IF(K81&lt;$S$6,"survives","-")))</f>
        <v/>
      </c>
      <c r="AA81" s="26">
        <f>IF(OR($B81="",NOT(ISNUMBER($B81)),NOT(ISNUMBER($C81)),$B81&lt;=0,$C81&gt;$B81),"",H81*$S$5/I81)</f>
        <v/>
      </c>
      <c r="AB81" s="5">
        <f>IF(OR($B81="",NOT(ISNUMBER($B81)),NOT(ISNUMBER($C81)),$B81&lt;=0,$C81&gt;$B81),0,1)</f>
        <v/>
      </c>
    </row>
    <row r="82">
      <c r="A82" s="21" t="n"/>
      <c r="B82" s="6" t="n"/>
      <c r="C82" s="6" t="n"/>
      <c r="D82" s="15">
        <f>IF(OR($B82="",NOT(ISNUMBER($B82)),NOT(ISNUMBER($C82)),$B82&lt;=0,$C82&gt;$B82),"",C82/B82)</f>
        <v/>
      </c>
      <c r="E82" s="22">
        <f>IF(OR($B82="",NOT(ISNUMBER($B82)),NOT(ISNUMBER($C82)),$B82&lt;=0,$C82&gt;$B82),"",SUMIFS($B$5:$B$304,$AB$5:$AB$304,1)-B82)</f>
        <v/>
      </c>
      <c r="F82" s="22">
        <f>IF(OR($B82="",NOT(ISNUMBER($B82)),NOT(ISNUMBER($C82)),$B82&lt;=0,$C82&gt;$B82),"",SUMIFS($C$5:$C$304,$AB$5:$AB$304,1)-C82)</f>
        <v/>
      </c>
      <c r="G82" s="23">
        <f>IF(OR($B82="",NOT(ISNUMBER($B82)),NOT(ISNUMBER($C82)),$B82&lt;=0,$C82&gt;$B82),"",(C82/B82-F82/E82)/SQRT(((C82+F82)/(B82+E82))*(1-((C82+F82)/(B82+E82)))*(1/B82+1/E82)))</f>
        <v/>
      </c>
      <c r="H82" s="13">
        <f>IF(OR($B82="",NOT(ISNUMBER($B82)),NOT(ISNUMBER($C82)),$B82&lt;=0,$C82&gt;$B82),"",2*(1-NORM.S.DIST(ABS(G82),TRUE)))</f>
        <v/>
      </c>
      <c r="I82" s="24">
        <f>IF(OR($B82="",NOT(ISNUMBER($B82)),NOT(ISNUMBER($C82)),$B82&lt;=0,$C82&gt;$B82),"",COUNTIF($H$5:$H$304,"&lt;"&amp;H82)+1)</f>
        <v/>
      </c>
      <c r="J82" s="13">
        <f>IF(OR($B82="",NOT(ISNUMBER($B82)),NOT(ISNUMBER($C82)),$B82&lt;=0,$C82&gt;$B82),"",I82/$S$5*$S$6)</f>
        <v/>
      </c>
      <c r="K82" s="13">
        <f>IF(OR($B82="",NOT(ISNUMBER($B82)),NOT(ISNUMBER($C82)),$B82&lt;=0,$C82&gt;$B82),"",MIN(1,MINIFS($AA$5:$AA$304,$I$5:$I$304,"&gt;="&amp;I82)))</f>
        <v/>
      </c>
      <c r="L82" s="15">
        <f>IF(OR($B82="",NOT(ISNUMBER($B82)),NOT(ISNUMBER($C82)),$B82&lt;=0,$C82&gt;$B82),"",MAX((((C82/B82)+$S$7^2/(2*B82))/(1+$S$7^2/B82))-(($S$7*SQRT((C82/B82)*(1-(C82/B82))/B82+$S$7^2/(4*B82^2)))/(1+$S$7^2/B82)),0))</f>
        <v/>
      </c>
      <c r="M82" s="15">
        <f>IF(OR($B82="",NOT(ISNUMBER($B82)),NOT(ISNUMBER($C82)),$B82&lt;=0,$C82&gt;$B82),"",MIN((((C82/B82)+$S$7^2/(2*B82))/(1+$S$7^2/B82))+(($S$7*SQRT((C82/B82)*(1-(C82/B82))/B82+$S$7^2/(4*B82^2)))/(1+$S$7^2/B82)),1))</f>
        <v/>
      </c>
      <c r="N82" s="25">
        <f>IF(OR($B82="",NOT(ISNUMBER($B82)),NOT(ISNUMBER($C82)),$B82&lt;=0,$C82&gt;$B82),"",IF(ABS(D82-F82/E82)/(F82/E82)&gt;=$S$8,"stands out","-"))</f>
        <v/>
      </c>
      <c r="O82" s="25">
        <f>IF(OR($B82="",NOT(ISNUMBER($B82)),NOT(ISNUMBER($C82)),$B82&lt;=0,$C82&gt;$B82),"",IF(H82&lt;$S$9,"significant","-"))</f>
        <v/>
      </c>
      <c r="P82" s="4">
        <f>IF(AND(ISNUMBER($C82),ISNUMBER($B82),$C82&gt;$B82),"more conversions than clicks - export one conversion per click",IF(OR($B82="",NOT(ISNUMBER($B82)),NOT(ISNUMBER($C82)),$B82&lt;=0,$C82&gt;$B82),"",IF(K82&lt;$S$6,"survives","-")))</f>
        <v/>
      </c>
      <c r="AA82" s="26">
        <f>IF(OR($B82="",NOT(ISNUMBER($B82)),NOT(ISNUMBER($C82)),$B82&lt;=0,$C82&gt;$B82),"",H82*$S$5/I82)</f>
        <v/>
      </c>
      <c r="AB82" s="5">
        <f>IF(OR($B82="",NOT(ISNUMBER($B82)),NOT(ISNUMBER($C82)),$B82&lt;=0,$C82&gt;$B82),0,1)</f>
        <v/>
      </c>
    </row>
    <row r="83">
      <c r="A83" s="21" t="n"/>
      <c r="B83" s="6" t="n"/>
      <c r="C83" s="6" t="n"/>
      <c r="D83" s="15">
        <f>IF(OR($B83="",NOT(ISNUMBER($B83)),NOT(ISNUMBER($C83)),$B83&lt;=0,$C83&gt;$B83),"",C83/B83)</f>
        <v/>
      </c>
      <c r="E83" s="22">
        <f>IF(OR($B83="",NOT(ISNUMBER($B83)),NOT(ISNUMBER($C83)),$B83&lt;=0,$C83&gt;$B83),"",SUMIFS($B$5:$B$304,$AB$5:$AB$304,1)-B83)</f>
        <v/>
      </c>
      <c r="F83" s="22">
        <f>IF(OR($B83="",NOT(ISNUMBER($B83)),NOT(ISNUMBER($C83)),$B83&lt;=0,$C83&gt;$B83),"",SUMIFS($C$5:$C$304,$AB$5:$AB$304,1)-C83)</f>
        <v/>
      </c>
      <c r="G83" s="23">
        <f>IF(OR($B83="",NOT(ISNUMBER($B83)),NOT(ISNUMBER($C83)),$B83&lt;=0,$C83&gt;$B83),"",(C83/B83-F83/E83)/SQRT(((C83+F83)/(B83+E83))*(1-((C83+F83)/(B83+E83)))*(1/B83+1/E83)))</f>
        <v/>
      </c>
      <c r="H83" s="13">
        <f>IF(OR($B83="",NOT(ISNUMBER($B83)),NOT(ISNUMBER($C83)),$B83&lt;=0,$C83&gt;$B83),"",2*(1-NORM.S.DIST(ABS(G83),TRUE)))</f>
        <v/>
      </c>
      <c r="I83" s="24">
        <f>IF(OR($B83="",NOT(ISNUMBER($B83)),NOT(ISNUMBER($C83)),$B83&lt;=0,$C83&gt;$B83),"",COUNTIF($H$5:$H$304,"&lt;"&amp;H83)+1)</f>
        <v/>
      </c>
      <c r="J83" s="13">
        <f>IF(OR($B83="",NOT(ISNUMBER($B83)),NOT(ISNUMBER($C83)),$B83&lt;=0,$C83&gt;$B83),"",I83/$S$5*$S$6)</f>
        <v/>
      </c>
      <c r="K83" s="13">
        <f>IF(OR($B83="",NOT(ISNUMBER($B83)),NOT(ISNUMBER($C83)),$B83&lt;=0,$C83&gt;$B83),"",MIN(1,MINIFS($AA$5:$AA$304,$I$5:$I$304,"&gt;="&amp;I83)))</f>
        <v/>
      </c>
      <c r="L83" s="15">
        <f>IF(OR($B83="",NOT(ISNUMBER($B83)),NOT(ISNUMBER($C83)),$B83&lt;=0,$C83&gt;$B83),"",MAX((((C83/B83)+$S$7^2/(2*B83))/(1+$S$7^2/B83))-(($S$7*SQRT((C83/B83)*(1-(C83/B83))/B83+$S$7^2/(4*B83^2)))/(1+$S$7^2/B83)),0))</f>
        <v/>
      </c>
      <c r="M83" s="15">
        <f>IF(OR($B83="",NOT(ISNUMBER($B83)),NOT(ISNUMBER($C83)),$B83&lt;=0,$C83&gt;$B83),"",MIN((((C83/B83)+$S$7^2/(2*B83))/(1+$S$7^2/B83))+(($S$7*SQRT((C83/B83)*(1-(C83/B83))/B83+$S$7^2/(4*B83^2)))/(1+$S$7^2/B83)),1))</f>
        <v/>
      </c>
      <c r="N83" s="25">
        <f>IF(OR($B83="",NOT(ISNUMBER($B83)),NOT(ISNUMBER($C83)),$B83&lt;=0,$C83&gt;$B83),"",IF(ABS(D83-F83/E83)/(F83/E83)&gt;=$S$8,"stands out","-"))</f>
        <v/>
      </c>
      <c r="O83" s="25">
        <f>IF(OR($B83="",NOT(ISNUMBER($B83)),NOT(ISNUMBER($C83)),$B83&lt;=0,$C83&gt;$B83),"",IF(H83&lt;$S$9,"significant","-"))</f>
        <v/>
      </c>
      <c r="P83" s="4">
        <f>IF(AND(ISNUMBER($C83),ISNUMBER($B83),$C83&gt;$B83),"more conversions than clicks - export one conversion per click",IF(OR($B83="",NOT(ISNUMBER($B83)),NOT(ISNUMBER($C83)),$B83&lt;=0,$C83&gt;$B83),"",IF(K83&lt;$S$6,"survives","-")))</f>
        <v/>
      </c>
      <c r="AA83" s="26">
        <f>IF(OR($B83="",NOT(ISNUMBER($B83)),NOT(ISNUMBER($C83)),$B83&lt;=0,$C83&gt;$B83),"",H83*$S$5/I83)</f>
        <v/>
      </c>
      <c r="AB83" s="5">
        <f>IF(OR($B83="",NOT(ISNUMBER($B83)),NOT(ISNUMBER($C83)),$B83&lt;=0,$C83&gt;$B83),0,1)</f>
        <v/>
      </c>
    </row>
    <row r="84">
      <c r="A84" s="21" t="n"/>
      <c r="B84" s="6" t="n"/>
      <c r="C84" s="6" t="n"/>
      <c r="D84" s="15">
        <f>IF(OR($B84="",NOT(ISNUMBER($B84)),NOT(ISNUMBER($C84)),$B84&lt;=0,$C84&gt;$B84),"",C84/B84)</f>
        <v/>
      </c>
      <c r="E84" s="22">
        <f>IF(OR($B84="",NOT(ISNUMBER($B84)),NOT(ISNUMBER($C84)),$B84&lt;=0,$C84&gt;$B84),"",SUMIFS($B$5:$B$304,$AB$5:$AB$304,1)-B84)</f>
        <v/>
      </c>
      <c r="F84" s="22">
        <f>IF(OR($B84="",NOT(ISNUMBER($B84)),NOT(ISNUMBER($C84)),$B84&lt;=0,$C84&gt;$B84),"",SUMIFS($C$5:$C$304,$AB$5:$AB$304,1)-C84)</f>
        <v/>
      </c>
      <c r="G84" s="23">
        <f>IF(OR($B84="",NOT(ISNUMBER($B84)),NOT(ISNUMBER($C84)),$B84&lt;=0,$C84&gt;$B84),"",(C84/B84-F84/E84)/SQRT(((C84+F84)/(B84+E84))*(1-((C84+F84)/(B84+E84)))*(1/B84+1/E84)))</f>
        <v/>
      </c>
      <c r="H84" s="13">
        <f>IF(OR($B84="",NOT(ISNUMBER($B84)),NOT(ISNUMBER($C84)),$B84&lt;=0,$C84&gt;$B84),"",2*(1-NORM.S.DIST(ABS(G84),TRUE)))</f>
        <v/>
      </c>
      <c r="I84" s="24">
        <f>IF(OR($B84="",NOT(ISNUMBER($B84)),NOT(ISNUMBER($C84)),$B84&lt;=0,$C84&gt;$B84),"",COUNTIF($H$5:$H$304,"&lt;"&amp;H84)+1)</f>
        <v/>
      </c>
      <c r="J84" s="13">
        <f>IF(OR($B84="",NOT(ISNUMBER($B84)),NOT(ISNUMBER($C84)),$B84&lt;=0,$C84&gt;$B84),"",I84/$S$5*$S$6)</f>
        <v/>
      </c>
      <c r="K84" s="13">
        <f>IF(OR($B84="",NOT(ISNUMBER($B84)),NOT(ISNUMBER($C84)),$B84&lt;=0,$C84&gt;$B84),"",MIN(1,MINIFS($AA$5:$AA$304,$I$5:$I$304,"&gt;="&amp;I84)))</f>
        <v/>
      </c>
      <c r="L84" s="15">
        <f>IF(OR($B84="",NOT(ISNUMBER($B84)),NOT(ISNUMBER($C84)),$B84&lt;=0,$C84&gt;$B84),"",MAX((((C84/B84)+$S$7^2/(2*B84))/(1+$S$7^2/B84))-(($S$7*SQRT((C84/B84)*(1-(C84/B84))/B84+$S$7^2/(4*B84^2)))/(1+$S$7^2/B84)),0))</f>
        <v/>
      </c>
      <c r="M84" s="15">
        <f>IF(OR($B84="",NOT(ISNUMBER($B84)),NOT(ISNUMBER($C84)),$B84&lt;=0,$C84&gt;$B84),"",MIN((((C84/B84)+$S$7^2/(2*B84))/(1+$S$7^2/B84))+(($S$7*SQRT((C84/B84)*(1-(C84/B84))/B84+$S$7^2/(4*B84^2)))/(1+$S$7^2/B84)),1))</f>
        <v/>
      </c>
      <c r="N84" s="25">
        <f>IF(OR($B84="",NOT(ISNUMBER($B84)),NOT(ISNUMBER($C84)),$B84&lt;=0,$C84&gt;$B84),"",IF(ABS(D84-F84/E84)/(F84/E84)&gt;=$S$8,"stands out","-"))</f>
        <v/>
      </c>
      <c r="O84" s="25">
        <f>IF(OR($B84="",NOT(ISNUMBER($B84)),NOT(ISNUMBER($C84)),$B84&lt;=0,$C84&gt;$B84),"",IF(H84&lt;$S$9,"significant","-"))</f>
        <v/>
      </c>
      <c r="P84" s="4">
        <f>IF(AND(ISNUMBER($C84),ISNUMBER($B84),$C84&gt;$B84),"more conversions than clicks - export one conversion per click",IF(OR($B84="",NOT(ISNUMBER($B84)),NOT(ISNUMBER($C84)),$B84&lt;=0,$C84&gt;$B84),"",IF(K84&lt;$S$6,"survives","-")))</f>
        <v/>
      </c>
      <c r="AA84" s="26">
        <f>IF(OR($B84="",NOT(ISNUMBER($B84)),NOT(ISNUMBER($C84)),$B84&lt;=0,$C84&gt;$B84),"",H84*$S$5/I84)</f>
        <v/>
      </c>
      <c r="AB84" s="5">
        <f>IF(OR($B84="",NOT(ISNUMBER($B84)),NOT(ISNUMBER($C84)),$B84&lt;=0,$C84&gt;$B84),0,1)</f>
        <v/>
      </c>
    </row>
    <row r="85">
      <c r="A85" s="21" t="n"/>
      <c r="B85" s="6" t="n"/>
      <c r="C85" s="6" t="n"/>
      <c r="D85" s="15">
        <f>IF(OR($B85="",NOT(ISNUMBER($B85)),NOT(ISNUMBER($C85)),$B85&lt;=0,$C85&gt;$B85),"",C85/B85)</f>
        <v/>
      </c>
      <c r="E85" s="22">
        <f>IF(OR($B85="",NOT(ISNUMBER($B85)),NOT(ISNUMBER($C85)),$B85&lt;=0,$C85&gt;$B85),"",SUMIFS($B$5:$B$304,$AB$5:$AB$304,1)-B85)</f>
        <v/>
      </c>
      <c r="F85" s="22">
        <f>IF(OR($B85="",NOT(ISNUMBER($B85)),NOT(ISNUMBER($C85)),$B85&lt;=0,$C85&gt;$B85),"",SUMIFS($C$5:$C$304,$AB$5:$AB$304,1)-C85)</f>
        <v/>
      </c>
      <c r="G85" s="23">
        <f>IF(OR($B85="",NOT(ISNUMBER($B85)),NOT(ISNUMBER($C85)),$B85&lt;=0,$C85&gt;$B85),"",(C85/B85-F85/E85)/SQRT(((C85+F85)/(B85+E85))*(1-((C85+F85)/(B85+E85)))*(1/B85+1/E85)))</f>
        <v/>
      </c>
      <c r="H85" s="13">
        <f>IF(OR($B85="",NOT(ISNUMBER($B85)),NOT(ISNUMBER($C85)),$B85&lt;=0,$C85&gt;$B85),"",2*(1-NORM.S.DIST(ABS(G85),TRUE)))</f>
        <v/>
      </c>
      <c r="I85" s="24">
        <f>IF(OR($B85="",NOT(ISNUMBER($B85)),NOT(ISNUMBER($C85)),$B85&lt;=0,$C85&gt;$B85),"",COUNTIF($H$5:$H$304,"&lt;"&amp;H85)+1)</f>
        <v/>
      </c>
      <c r="J85" s="13">
        <f>IF(OR($B85="",NOT(ISNUMBER($B85)),NOT(ISNUMBER($C85)),$B85&lt;=0,$C85&gt;$B85),"",I85/$S$5*$S$6)</f>
        <v/>
      </c>
      <c r="K85" s="13">
        <f>IF(OR($B85="",NOT(ISNUMBER($B85)),NOT(ISNUMBER($C85)),$B85&lt;=0,$C85&gt;$B85),"",MIN(1,MINIFS($AA$5:$AA$304,$I$5:$I$304,"&gt;="&amp;I85)))</f>
        <v/>
      </c>
      <c r="L85" s="15">
        <f>IF(OR($B85="",NOT(ISNUMBER($B85)),NOT(ISNUMBER($C85)),$B85&lt;=0,$C85&gt;$B85),"",MAX((((C85/B85)+$S$7^2/(2*B85))/(1+$S$7^2/B85))-(($S$7*SQRT((C85/B85)*(1-(C85/B85))/B85+$S$7^2/(4*B85^2)))/(1+$S$7^2/B85)),0))</f>
        <v/>
      </c>
      <c r="M85" s="15">
        <f>IF(OR($B85="",NOT(ISNUMBER($B85)),NOT(ISNUMBER($C85)),$B85&lt;=0,$C85&gt;$B85),"",MIN((((C85/B85)+$S$7^2/(2*B85))/(1+$S$7^2/B85))+(($S$7*SQRT((C85/B85)*(1-(C85/B85))/B85+$S$7^2/(4*B85^2)))/(1+$S$7^2/B85)),1))</f>
        <v/>
      </c>
      <c r="N85" s="25">
        <f>IF(OR($B85="",NOT(ISNUMBER($B85)),NOT(ISNUMBER($C85)),$B85&lt;=0,$C85&gt;$B85),"",IF(ABS(D85-F85/E85)/(F85/E85)&gt;=$S$8,"stands out","-"))</f>
        <v/>
      </c>
      <c r="O85" s="25">
        <f>IF(OR($B85="",NOT(ISNUMBER($B85)),NOT(ISNUMBER($C85)),$B85&lt;=0,$C85&gt;$B85),"",IF(H85&lt;$S$9,"significant","-"))</f>
        <v/>
      </c>
      <c r="P85" s="4">
        <f>IF(AND(ISNUMBER($C85),ISNUMBER($B85),$C85&gt;$B85),"more conversions than clicks - export one conversion per click",IF(OR($B85="",NOT(ISNUMBER($B85)),NOT(ISNUMBER($C85)),$B85&lt;=0,$C85&gt;$B85),"",IF(K85&lt;$S$6,"survives","-")))</f>
        <v/>
      </c>
      <c r="AA85" s="26">
        <f>IF(OR($B85="",NOT(ISNUMBER($B85)),NOT(ISNUMBER($C85)),$B85&lt;=0,$C85&gt;$B85),"",H85*$S$5/I85)</f>
        <v/>
      </c>
      <c r="AB85" s="5">
        <f>IF(OR($B85="",NOT(ISNUMBER($B85)),NOT(ISNUMBER($C85)),$B85&lt;=0,$C85&gt;$B85),0,1)</f>
        <v/>
      </c>
    </row>
    <row r="86">
      <c r="A86" s="21" t="n"/>
      <c r="B86" s="6" t="n"/>
      <c r="C86" s="6" t="n"/>
      <c r="D86" s="15">
        <f>IF(OR($B86="",NOT(ISNUMBER($B86)),NOT(ISNUMBER($C86)),$B86&lt;=0,$C86&gt;$B86),"",C86/B86)</f>
        <v/>
      </c>
      <c r="E86" s="22">
        <f>IF(OR($B86="",NOT(ISNUMBER($B86)),NOT(ISNUMBER($C86)),$B86&lt;=0,$C86&gt;$B86),"",SUMIFS($B$5:$B$304,$AB$5:$AB$304,1)-B86)</f>
        <v/>
      </c>
      <c r="F86" s="22">
        <f>IF(OR($B86="",NOT(ISNUMBER($B86)),NOT(ISNUMBER($C86)),$B86&lt;=0,$C86&gt;$B86),"",SUMIFS($C$5:$C$304,$AB$5:$AB$304,1)-C86)</f>
        <v/>
      </c>
      <c r="G86" s="23">
        <f>IF(OR($B86="",NOT(ISNUMBER($B86)),NOT(ISNUMBER($C86)),$B86&lt;=0,$C86&gt;$B86),"",(C86/B86-F86/E86)/SQRT(((C86+F86)/(B86+E86))*(1-((C86+F86)/(B86+E86)))*(1/B86+1/E86)))</f>
        <v/>
      </c>
      <c r="H86" s="13">
        <f>IF(OR($B86="",NOT(ISNUMBER($B86)),NOT(ISNUMBER($C86)),$B86&lt;=0,$C86&gt;$B86),"",2*(1-NORM.S.DIST(ABS(G86),TRUE)))</f>
        <v/>
      </c>
      <c r="I86" s="24">
        <f>IF(OR($B86="",NOT(ISNUMBER($B86)),NOT(ISNUMBER($C86)),$B86&lt;=0,$C86&gt;$B86),"",COUNTIF($H$5:$H$304,"&lt;"&amp;H86)+1)</f>
        <v/>
      </c>
      <c r="J86" s="13">
        <f>IF(OR($B86="",NOT(ISNUMBER($B86)),NOT(ISNUMBER($C86)),$B86&lt;=0,$C86&gt;$B86),"",I86/$S$5*$S$6)</f>
        <v/>
      </c>
      <c r="K86" s="13">
        <f>IF(OR($B86="",NOT(ISNUMBER($B86)),NOT(ISNUMBER($C86)),$B86&lt;=0,$C86&gt;$B86),"",MIN(1,MINIFS($AA$5:$AA$304,$I$5:$I$304,"&gt;="&amp;I86)))</f>
        <v/>
      </c>
      <c r="L86" s="15">
        <f>IF(OR($B86="",NOT(ISNUMBER($B86)),NOT(ISNUMBER($C86)),$B86&lt;=0,$C86&gt;$B86),"",MAX((((C86/B86)+$S$7^2/(2*B86))/(1+$S$7^2/B86))-(($S$7*SQRT((C86/B86)*(1-(C86/B86))/B86+$S$7^2/(4*B86^2)))/(1+$S$7^2/B86)),0))</f>
        <v/>
      </c>
      <c r="M86" s="15">
        <f>IF(OR($B86="",NOT(ISNUMBER($B86)),NOT(ISNUMBER($C86)),$B86&lt;=0,$C86&gt;$B86),"",MIN((((C86/B86)+$S$7^2/(2*B86))/(1+$S$7^2/B86))+(($S$7*SQRT((C86/B86)*(1-(C86/B86))/B86+$S$7^2/(4*B86^2)))/(1+$S$7^2/B86)),1))</f>
        <v/>
      </c>
      <c r="N86" s="25">
        <f>IF(OR($B86="",NOT(ISNUMBER($B86)),NOT(ISNUMBER($C86)),$B86&lt;=0,$C86&gt;$B86),"",IF(ABS(D86-F86/E86)/(F86/E86)&gt;=$S$8,"stands out","-"))</f>
        <v/>
      </c>
      <c r="O86" s="25">
        <f>IF(OR($B86="",NOT(ISNUMBER($B86)),NOT(ISNUMBER($C86)),$B86&lt;=0,$C86&gt;$B86),"",IF(H86&lt;$S$9,"significant","-"))</f>
        <v/>
      </c>
      <c r="P86" s="4">
        <f>IF(AND(ISNUMBER($C86),ISNUMBER($B86),$C86&gt;$B86),"more conversions than clicks - export one conversion per click",IF(OR($B86="",NOT(ISNUMBER($B86)),NOT(ISNUMBER($C86)),$B86&lt;=0,$C86&gt;$B86),"",IF(K86&lt;$S$6,"survives","-")))</f>
        <v/>
      </c>
      <c r="AA86" s="26">
        <f>IF(OR($B86="",NOT(ISNUMBER($B86)),NOT(ISNUMBER($C86)),$B86&lt;=0,$C86&gt;$B86),"",H86*$S$5/I86)</f>
        <v/>
      </c>
      <c r="AB86" s="5">
        <f>IF(OR($B86="",NOT(ISNUMBER($B86)),NOT(ISNUMBER($C86)),$B86&lt;=0,$C86&gt;$B86),0,1)</f>
        <v/>
      </c>
    </row>
    <row r="87">
      <c r="A87" s="21" t="n"/>
      <c r="B87" s="6" t="n"/>
      <c r="C87" s="6" t="n"/>
      <c r="D87" s="15">
        <f>IF(OR($B87="",NOT(ISNUMBER($B87)),NOT(ISNUMBER($C87)),$B87&lt;=0,$C87&gt;$B87),"",C87/B87)</f>
        <v/>
      </c>
      <c r="E87" s="22">
        <f>IF(OR($B87="",NOT(ISNUMBER($B87)),NOT(ISNUMBER($C87)),$B87&lt;=0,$C87&gt;$B87),"",SUMIFS($B$5:$B$304,$AB$5:$AB$304,1)-B87)</f>
        <v/>
      </c>
      <c r="F87" s="22">
        <f>IF(OR($B87="",NOT(ISNUMBER($B87)),NOT(ISNUMBER($C87)),$B87&lt;=0,$C87&gt;$B87),"",SUMIFS($C$5:$C$304,$AB$5:$AB$304,1)-C87)</f>
        <v/>
      </c>
      <c r="G87" s="23">
        <f>IF(OR($B87="",NOT(ISNUMBER($B87)),NOT(ISNUMBER($C87)),$B87&lt;=0,$C87&gt;$B87),"",(C87/B87-F87/E87)/SQRT(((C87+F87)/(B87+E87))*(1-((C87+F87)/(B87+E87)))*(1/B87+1/E87)))</f>
        <v/>
      </c>
      <c r="H87" s="13">
        <f>IF(OR($B87="",NOT(ISNUMBER($B87)),NOT(ISNUMBER($C87)),$B87&lt;=0,$C87&gt;$B87),"",2*(1-NORM.S.DIST(ABS(G87),TRUE)))</f>
        <v/>
      </c>
      <c r="I87" s="24">
        <f>IF(OR($B87="",NOT(ISNUMBER($B87)),NOT(ISNUMBER($C87)),$B87&lt;=0,$C87&gt;$B87),"",COUNTIF($H$5:$H$304,"&lt;"&amp;H87)+1)</f>
        <v/>
      </c>
      <c r="J87" s="13">
        <f>IF(OR($B87="",NOT(ISNUMBER($B87)),NOT(ISNUMBER($C87)),$B87&lt;=0,$C87&gt;$B87),"",I87/$S$5*$S$6)</f>
        <v/>
      </c>
      <c r="K87" s="13">
        <f>IF(OR($B87="",NOT(ISNUMBER($B87)),NOT(ISNUMBER($C87)),$B87&lt;=0,$C87&gt;$B87),"",MIN(1,MINIFS($AA$5:$AA$304,$I$5:$I$304,"&gt;="&amp;I87)))</f>
        <v/>
      </c>
      <c r="L87" s="15">
        <f>IF(OR($B87="",NOT(ISNUMBER($B87)),NOT(ISNUMBER($C87)),$B87&lt;=0,$C87&gt;$B87),"",MAX((((C87/B87)+$S$7^2/(2*B87))/(1+$S$7^2/B87))-(($S$7*SQRT((C87/B87)*(1-(C87/B87))/B87+$S$7^2/(4*B87^2)))/(1+$S$7^2/B87)),0))</f>
        <v/>
      </c>
      <c r="M87" s="15">
        <f>IF(OR($B87="",NOT(ISNUMBER($B87)),NOT(ISNUMBER($C87)),$B87&lt;=0,$C87&gt;$B87),"",MIN((((C87/B87)+$S$7^2/(2*B87))/(1+$S$7^2/B87))+(($S$7*SQRT((C87/B87)*(1-(C87/B87))/B87+$S$7^2/(4*B87^2)))/(1+$S$7^2/B87)),1))</f>
        <v/>
      </c>
      <c r="N87" s="25">
        <f>IF(OR($B87="",NOT(ISNUMBER($B87)),NOT(ISNUMBER($C87)),$B87&lt;=0,$C87&gt;$B87),"",IF(ABS(D87-F87/E87)/(F87/E87)&gt;=$S$8,"stands out","-"))</f>
        <v/>
      </c>
      <c r="O87" s="25">
        <f>IF(OR($B87="",NOT(ISNUMBER($B87)),NOT(ISNUMBER($C87)),$B87&lt;=0,$C87&gt;$B87),"",IF(H87&lt;$S$9,"significant","-"))</f>
        <v/>
      </c>
      <c r="P87" s="4">
        <f>IF(AND(ISNUMBER($C87),ISNUMBER($B87),$C87&gt;$B87),"more conversions than clicks - export one conversion per click",IF(OR($B87="",NOT(ISNUMBER($B87)),NOT(ISNUMBER($C87)),$B87&lt;=0,$C87&gt;$B87),"",IF(K87&lt;$S$6,"survives","-")))</f>
        <v/>
      </c>
      <c r="AA87" s="26">
        <f>IF(OR($B87="",NOT(ISNUMBER($B87)),NOT(ISNUMBER($C87)),$B87&lt;=0,$C87&gt;$B87),"",H87*$S$5/I87)</f>
        <v/>
      </c>
      <c r="AB87" s="5">
        <f>IF(OR($B87="",NOT(ISNUMBER($B87)),NOT(ISNUMBER($C87)),$B87&lt;=0,$C87&gt;$B87),0,1)</f>
        <v/>
      </c>
    </row>
    <row r="88">
      <c r="A88" s="21" t="n"/>
      <c r="B88" s="6" t="n"/>
      <c r="C88" s="6" t="n"/>
      <c r="D88" s="15">
        <f>IF(OR($B88="",NOT(ISNUMBER($B88)),NOT(ISNUMBER($C88)),$B88&lt;=0,$C88&gt;$B88),"",C88/B88)</f>
        <v/>
      </c>
      <c r="E88" s="22">
        <f>IF(OR($B88="",NOT(ISNUMBER($B88)),NOT(ISNUMBER($C88)),$B88&lt;=0,$C88&gt;$B88),"",SUMIFS($B$5:$B$304,$AB$5:$AB$304,1)-B88)</f>
        <v/>
      </c>
      <c r="F88" s="22">
        <f>IF(OR($B88="",NOT(ISNUMBER($B88)),NOT(ISNUMBER($C88)),$B88&lt;=0,$C88&gt;$B88),"",SUMIFS($C$5:$C$304,$AB$5:$AB$304,1)-C88)</f>
        <v/>
      </c>
      <c r="G88" s="23">
        <f>IF(OR($B88="",NOT(ISNUMBER($B88)),NOT(ISNUMBER($C88)),$B88&lt;=0,$C88&gt;$B88),"",(C88/B88-F88/E88)/SQRT(((C88+F88)/(B88+E88))*(1-((C88+F88)/(B88+E88)))*(1/B88+1/E88)))</f>
        <v/>
      </c>
      <c r="H88" s="13">
        <f>IF(OR($B88="",NOT(ISNUMBER($B88)),NOT(ISNUMBER($C88)),$B88&lt;=0,$C88&gt;$B88),"",2*(1-NORM.S.DIST(ABS(G88),TRUE)))</f>
        <v/>
      </c>
      <c r="I88" s="24">
        <f>IF(OR($B88="",NOT(ISNUMBER($B88)),NOT(ISNUMBER($C88)),$B88&lt;=0,$C88&gt;$B88),"",COUNTIF($H$5:$H$304,"&lt;"&amp;H88)+1)</f>
        <v/>
      </c>
      <c r="J88" s="13">
        <f>IF(OR($B88="",NOT(ISNUMBER($B88)),NOT(ISNUMBER($C88)),$B88&lt;=0,$C88&gt;$B88),"",I88/$S$5*$S$6)</f>
        <v/>
      </c>
      <c r="K88" s="13">
        <f>IF(OR($B88="",NOT(ISNUMBER($B88)),NOT(ISNUMBER($C88)),$B88&lt;=0,$C88&gt;$B88),"",MIN(1,MINIFS($AA$5:$AA$304,$I$5:$I$304,"&gt;="&amp;I88)))</f>
        <v/>
      </c>
      <c r="L88" s="15">
        <f>IF(OR($B88="",NOT(ISNUMBER($B88)),NOT(ISNUMBER($C88)),$B88&lt;=0,$C88&gt;$B88),"",MAX((((C88/B88)+$S$7^2/(2*B88))/(1+$S$7^2/B88))-(($S$7*SQRT((C88/B88)*(1-(C88/B88))/B88+$S$7^2/(4*B88^2)))/(1+$S$7^2/B88)),0))</f>
        <v/>
      </c>
      <c r="M88" s="15">
        <f>IF(OR($B88="",NOT(ISNUMBER($B88)),NOT(ISNUMBER($C88)),$B88&lt;=0,$C88&gt;$B88),"",MIN((((C88/B88)+$S$7^2/(2*B88))/(1+$S$7^2/B88))+(($S$7*SQRT((C88/B88)*(1-(C88/B88))/B88+$S$7^2/(4*B88^2)))/(1+$S$7^2/B88)),1))</f>
        <v/>
      </c>
      <c r="N88" s="25">
        <f>IF(OR($B88="",NOT(ISNUMBER($B88)),NOT(ISNUMBER($C88)),$B88&lt;=0,$C88&gt;$B88),"",IF(ABS(D88-F88/E88)/(F88/E88)&gt;=$S$8,"stands out","-"))</f>
        <v/>
      </c>
      <c r="O88" s="25">
        <f>IF(OR($B88="",NOT(ISNUMBER($B88)),NOT(ISNUMBER($C88)),$B88&lt;=0,$C88&gt;$B88),"",IF(H88&lt;$S$9,"significant","-"))</f>
        <v/>
      </c>
      <c r="P88" s="4">
        <f>IF(AND(ISNUMBER($C88),ISNUMBER($B88),$C88&gt;$B88),"more conversions than clicks - export one conversion per click",IF(OR($B88="",NOT(ISNUMBER($B88)),NOT(ISNUMBER($C88)),$B88&lt;=0,$C88&gt;$B88),"",IF(K88&lt;$S$6,"survives","-")))</f>
        <v/>
      </c>
      <c r="AA88" s="26">
        <f>IF(OR($B88="",NOT(ISNUMBER($B88)),NOT(ISNUMBER($C88)),$B88&lt;=0,$C88&gt;$B88),"",H88*$S$5/I88)</f>
        <v/>
      </c>
      <c r="AB88" s="5">
        <f>IF(OR($B88="",NOT(ISNUMBER($B88)),NOT(ISNUMBER($C88)),$B88&lt;=0,$C88&gt;$B88),0,1)</f>
        <v/>
      </c>
    </row>
    <row r="89">
      <c r="A89" s="21" t="n"/>
      <c r="B89" s="6" t="n"/>
      <c r="C89" s="6" t="n"/>
      <c r="D89" s="15">
        <f>IF(OR($B89="",NOT(ISNUMBER($B89)),NOT(ISNUMBER($C89)),$B89&lt;=0,$C89&gt;$B89),"",C89/B89)</f>
        <v/>
      </c>
      <c r="E89" s="22">
        <f>IF(OR($B89="",NOT(ISNUMBER($B89)),NOT(ISNUMBER($C89)),$B89&lt;=0,$C89&gt;$B89),"",SUMIFS($B$5:$B$304,$AB$5:$AB$304,1)-B89)</f>
        <v/>
      </c>
      <c r="F89" s="22">
        <f>IF(OR($B89="",NOT(ISNUMBER($B89)),NOT(ISNUMBER($C89)),$B89&lt;=0,$C89&gt;$B89),"",SUMIFS($C$5:$C$304,$AB$5:$AB$304,1)-C89)</f>
        <v/>
      </c>
      <c r="G89" s="23">
        <f>IF(OR($B89="",NOT(ISNUMBER($B89)),NOT(ISNUMBER($C89)),$B89&lt;=0,$C89&gt;$B89),"",(C89/B89-F89/E89)/SQRT(((C89+F89)/(B89+E89))*(1-((C89+F89)/(B89+E89)))*(1/B89+1/E89)))</f>
        <v/>
      </c>
      <c r="H89" s="13">
        <f>IF(OR($B89="",NOT(ISNUMBER($B89)),NOT(ISNUMBER($C89)),$B89&lt;=0,$C89&gt;$B89),"",2*(1-NORM.S.DIST(ABS(G89),TRUE)))</f>
        <v/>
      </c>
      <c r="I89" s="24">
        <f>IF(OR($B89="",NOT(ISNUMBER($B89)),NOT(ISNUMBER($C89)),$B89&lt;=0,$C89&gt;$B89),"",COUNTIF($H$5:$H$304,"&lt;"&amp;H89)+1)</f>
        <v/>
      </c>
      <c r="J89" s="13">
        <f>IF(OR($B89="",NOT(ISNUMBER($B89)),NOT(ISNUMBER($C89)),$B89&lt;=0,$C89&gt;$B89),"",I89/$S$5*$S$6)</f>
        <v/>
      </c>
      <c r="K89" s="13">
        <f>IF(OR($B89="",NOT(ISNUMBER($B89)),NOT(ISNUMBER($C89)),$B89&lt;=0,$C89&gt;$B89),"",MIN(1,MINIFS($AA$5:$AA$304,$I$5:$I$304,"&gt;="&amp;I89)))</f>
        <v/>
      </c>
      <c r="L89" s="15">
        <f>IF(OR($B89="",NOT(ISNUMBER($B89)),NOT(ISNUMBER($C89)),$B89&lt;=0,$C89&gt;$B89),"",MAX((((C89/B89)+$S$7^2/(2*B89))/(1+$S$7^2/B89))-(($S$7*SQRT((C89/B89)*(1-(C89/B89))/B89+$S$7^2/(4*B89^2)))/(1+$S$7^2/B89)),0))</f>
        <v/>
      </c>
      <c r="M89" s="15">
        <f>IF(OR($B89="",NOT(ISNUMBER($B89)),NOT(ISNUMBER($C89)),$B89&lt;=0,$C89&gt;$B89),"",MIN((((C89/B89)+$S$7^2/(2*B89))/(1+$S$7^2/B89))+(($S$7*SQRT((C89/B89)*(1-(C89/B89))/B89+$S$7^2/(4*B89^2)))/(1+$S$7^2/B89)),1))</f>
        <v/>
      </c>
      <c r="N89" s="25">
        <f>IF(OR($B89="",NOT(ISNUMBER($B89)),NOT(ISNUMBER($C89)),$B89&lt;=0,$C89&gt;$B89),"",IF(ABS(D89-F89/E89)/(F89/E89)&gt;=$S$8,"stands out","-"))</f>
        <v/>
      </c>
      <c r="O89" s="25">
        <f>IF(OR($B89="",NOT(ISNUMBER($B89)),NOT(ISNUMBER($C89)),$B89&lt;=0,$C89&gt;$B89),"",IF(H89&lt;$S$9,"significant","-"))</f>
        <v/>
      </c>
      <c r="P89" s="4">
        <f>IF(AND(ISNUMBER($C89),ISNUMBER($B89),$C89&gt;$B89),"more conversions than clicks - export one conversion per click",IF(OR($B89="",NOT(ISNUMBER($B89)),NOT(ISNUMBER($C89)),$B89&lt;=0,$C89&gt;$B89),"",IF(K89&lt;$S$6,"survives","-")))</f>
        <v/>
      </c>
      <c r="AA89" s="26">
        <f>IF(OR($B89="",NOT(ISNUMBER($B89)),NOT(ISNUMBER($C89)),$B89&lt;=0,$C89&gt;$B89),"",H89*$S$5/I89)</f>
        <v/>
      </c>
      <c r="AB89" s="5">
        <f>IF(OR($B89="",NOT(ISNUMBER($B89)),NOT(ISNUMBER($C89)),$B89&lt;=0,$C89&gt;$B89),0,1)</f>
        <v/>
      </c>
    </row>
    <row r="90">
      <c r="A90" s="21" t="n"/>
      <c r="B90" s="6" t="n"/>
      <c r="C90" s="6" t="n"/>
      <c r="D90" s="15">
        <f>IF(OR($B90="",NOT(ISNUMBER($B90)),NOT(ISNUMBER($C90)),$B90&lt;=0,$C90&gt;$B90),"",C90/B90)</f>
        <v/>
      </c>
      <c r="E90" s="22">
        <f>IF(OR($B90="",NOT(ISNUMBER($B90)),NOT(ISNUMBER($C90)),$B90&lt;=0,$C90&gt;$B90),"",SUMIFS($B$5:$B$304,$AB$5:$AB$304,1)-B90)</f>
        <v/>
      </c>
      <c r="F90" s="22">
        <f>IF(OR($B90="",NOT(ISNUMBER($B90)),NOT(ISNUMBER($C90)),$B90&lt;=0,$C90&gt;$B90),"",SUMIFS($C$5:$C$304,$AB$5:$AB$304,1)-C90)</f>
        <v/>
      </c>
      <c r="G90" s="23">
        <f>IF(OR($B90="",NOT(ISNUMBER($B90)),NOT(ISNUMBER($C90)),$B90&lt;=0,$C90&gt;$B90),"",(C90/B90-F90/E90)/SQRT(((C90+F90)/(B90+E90))*(1-((C90+F90)/(B90+E90)))*(1/B90+1/E90)))</f>
        <v/>
      </c>
      <c r="H90" s="13">
        <f>IF(OR($B90="",NOT(ISNUMBER($B90)),NOT(ISNUMBER($C90)),$B90&lt;=0,$C90&gt;$B90),"",2*(1-NORM.S.DIST(ABS(G90),TRUE)))</f>
        <v/>
      </c>
      <c r="I90" s="24">
        <f>IF(OR($B90="",NOT(ISNUMBER($B90)),NOT(ISNUMBER($C90)),$B90&lt;=0,$C90&gt;$B90),"",COUNTIF($H$5:$H$304,"&lt;"&amp;H90)+1)</f>
        <v/>
      </c>
      <c r="J90" s="13">
        <f>IF(OR($B90="",NOT(ISNUMBER($B90)),NOT(ISNUMBER($C90)),$B90&lt;=0,$C90&gt;$B90),"",I90/$S$5*$S$6)</f>
        <v/>
      </c>
      <c r="K90" s="13">
        <f>IF(OR($B90="",NOT(ISNUMBER($B90)),NOT(ISNUMBER($C90)),$B90&lt;=0,$C90&gt;$B90),"",MIN(1,MINIFS($AA$5:$AA$304,$I$5:$I$304,"&gt;="&amp;I90)))</f>
        <v/>
      </c>
      <c r="L90" s="15">
        <f>IF(OR($B90="",NOT(ISNUMBER($B90)),NOT(ISNUMBER($C90)),$B90&lt;=0,$C90&gt;$B90),"",MAX((((C90/B90)+$S$7^2/(2*B90))/(1+$S$7^2/B90))-(($S$7*SQRT((C90/B90)*(1-(C90/B90))/B90+$S$7^2/(4*B90^2)))/(1+$S$7^2/B90)),0))</f>
        <v/>
      </c>
      <c r="M90" s="15">
        <f>IF(OR($B90="",NOT(ISNUMBER($B90)),NOT(ISNUMBER($C90)),$B90&lt;=0,$C90&gt;$B90),"",MIN((((C90/B90)+$S$7^2/(2*B90))/(1+$S$7^2/B90))+(($S$7*SQRT((C90/B90)*(1-(C90/B90))/B90+$S$7^2/(4*B90^2)))/(1+$S$7^2/B90)),1))</f>
        <v/>
      </c>
      <c r="N90" s="25">
        <f>IF(OR($B90="",NOT(ISNUMBER($B90)),NOT(ISNUMBER($C90)),$B90&lt;=0,$C90&gt;$B90),"",IF(ABS(D90-F90/E90)/(F90/E90)&gt;=$S$8,"stands out","-"))</f>
        <v/>
      </c>
      <c r="O90" s="25">
        <f>IF(OR($B90="",NOT(ISNUMBER($B90)),NOT(ISNUMBER($C90)),$B90&lt;=0,$C90&gt;$B90),"",IF(H90&lt;$S$9,"significant","-"))</f>
        <v/>
      </c>
      <c r="P90" s="4">
        <f>IF(AND(ISNUMBER($C90),ISNUMBER($B90),$C90&gt;$B90),"more conversions than clicks - export one conversion per click",IF(OR($B90="",NOT(ISNUMBER($B90)),NOT(ISNUMBER($C90)),$B90&lt;=0,$C90&gt;$B90),"",IF(K90&lt;$S$6,"survives","-")))</f>
        <v/>
      </c>
      <c r="AA90" s="26">
        <f>IF(OR($B90="",NOT(ISNUMBER($B90)),NOT(ISNUMBER($C90)),$B90&lt;=0,$C90&gt;$B90),"",H90*$S$5/I90)</f>
        <v/>
      </c>
      <c r="AB90" s="5">
        <f>IF(OR($B90="",NOT(ISNUMBER($B90)),NOT(ISNUMBER($C90)),$B90&lt;=0,$C90&gt;$B90),0,1)</f>
        <v/>
      </c>
    </row>
    <row r="91">
      <c r="A91" s="21" t="n"/>
      <c r="B91" s="6" t="n"/>
      <c r="C91" s="6" t="n"/>
      <c r="D91" s="15">
        <f>IF(OR($B91="",NOT(ISNUMBER($B91)),NOT(ISNUMBER($C91)),$B91&lt;=0,$C91&gt;$B91),"",C91/B91)</f>
        <v/>
      </c>
      <c r="E91" s="22">
        <f>IF(OR($B91="",NOT(ISNUMBER($B91)),NOT(ISNUMBER($C91)),$B91&lt;=0,$C91&gt;$B91),"",SUMIFS($B$5:$B$304,$AB$5:$AB$304,1)-B91)</f>
        <v/>
      </c>
      <c r="F91" s="22">
        <f>IF(OR($B91="",NOT(ISNUMBER($B91)),NOT(ISNUMBER($C91)),$B91&lt;=0,$C91&gt;$B91),"",SUMIFS($C$5:$C$304,$AB$5:$AB$304,1)-C91)</f>
        <v/>
      </c>
      <c r="G91" s="23">
        <f>IF(OR($B91="",NOT(ISNUMBER($B91)),NOT(ISNUMBER($C91)),$B91&lt;=0,$C91&gt;$B91),"",(C91/B91-F91/E91)/SQRT(((C91+F91)/(B91+E91))*(1-((C91+F91)/(B91+E91)))*(1/B91+1/E91)))</f>
        <v/>
      </c>
      <c r="H91" s="13">
        <f>IF(OR($B91="",NOT(ISNUMBER($B91)),NOT(ISNUMBER($C91)),$B91&lt;=0,$C91&gt;$B91),"",2*(1-NORM.S.DIST(ABS(G91),TRUE)))</f>
        <v/>
      </c>
      <c r="I91" s="24">
        <f>IF(OR($B91="",NOT(ISNUMBER($B91)),NOT(ISNUMBER($C91)),$B91&lt;=0,$C91&gt;$B91),"",COUNTIF($H$5:$H$304,"&lt;"&amp;H91)+1)</f>
        <v/>
      </c>
      <c r="J91" s="13">
        <f>IF(OR($B91="",NOT(ISNUMBER($B91)),NOT(ISNUMBER($C91)),$B91&lt;=0,$C91&gt;$B91),"",I91/$S$5*$S$6)</f>
        <v/>
      </c>
      <c r="K91" s="13">
        <f>IF(OR($B91="",NOT(ISNUMBER($B91)),NOT(ISNUMBER($C91)),$B91&lt;=0,$C91&gt;$B91),"",MIN(1,MINIFS($AA$5:$AA$304,$I$5:$I$304,"&gt;="&amp;I91)))</f>
        <v/>
      </c>
      <c r="L91" s="15">
        <f>IF(OR($B91="",NOT(ISNUMBER($B91)),NOT(ISNUMBER($C91)),$B91&lt;=0,$C91&gt;$B91),"",MAX((((C91/B91)+$S$7^2/(2*B91))/(1+$S$7^2/B91))-(($S$7*SQRT((C91/B91)*(1-(C91/B91))/B91+$S$7^2/(4*B91^2)))/(1+$S$7^2/B91)),0))</f>
        <v/>
      </c>
      <c r="M91" s="15">
        <f>IF(OR($B91="",NOT(ISNUMBER($B91)),NOT(ISNUMBER($C91)),$B91&lt;=0,$C91&gt;$B91),"",MIN((((C91/B91)+$S$7^2/(2*B91))/(1+$S$7^2/B91))+(($S$7*SQRT((C91/B91)*(1-(C91/B91))/B91+$S$7^2/(4*B91^2)))/(1+$S$7^2/B91)),1))</f>
        <v/>
      </c>
      <c r="N91" s="25">
        <f>IF(OR($B91="",NOT(ISNUMBER($B91)),NOT(ISNUMBER($C91)),$B91&lt;=0,$C91&gt;$B91),"",IF(ABS(D91-F91/E91)/(F91/E91)&gt;=$S$8,"stands out","-"))</f>
        <v/>
      </c>
      <c r="O91" s="25">
        <f>IF(OR($B91="",NOT(ISNUMBER($B91)),NOT(ISNUMBER($C91)),$B91&lt;=0,$C91&gt;$B91),"",IF(H91&lt;$S$9,"significant","-"))</f>
        <v/>
      </c>
      <c r="P91" s="4">
        <f>IF(AND(ISNUMBER($C91),ISNUMBER($B91),$C91&gt;$B91),"more conversions than clicks - export one conversion per click",IF(OR($B91="",NOT(ISNUMBER($B91)),NOT(ISNUMBER($C91)),$B91&lt;=0,$C91&gt;$B91),"",IF(K91&lt;$S$6,"survives","-")))</f>
        <v/>
      </c>
      <c r="AA91" s="26">
        <f>IF(OR($B91="",NOT(ISNUMBER($B91)),NOT(ISNUMBER($C91)),$B91&lt;=0,$C91&gt;$B91),"",H91*$S$5/I91)</f>
        <v/>
      </c>
      <c r="AB91" s="5">
        <f>IF(OR($B91="",NOT(ISNUMBER($B91)),NOT(ISNUMBER($C91)),$B91&lt;=0,$C91&gt;$B91),0,1)</f>
        <v/>
      </c>
    </row>
    <row r="92">
      <c r="A92" s="21" t="n"/>
      <c r="B92" s="6" t="n"/>
      <c r="C92" s="6" t="n"/>
      <c r="D92" s="15">
        <f>IF(OR($B92="",NOT(ISNUMBER($B92)),NOT(ISNUMBER($C92)),$B92&lt;=0,$C92&gt;$B92),"",C92/B92)</f>
        <v/>
      </c>
      <c r="E92" s="22">
        <f>IF(OR($B92="",NOT(ISNUMBER($B92)),NOT(ISNUMBER($C92)),$B92&lt;=0,$C92&gt;$B92),"",SUMIFS($B$5:$B$304,$AB$5:$AB$304,1)-B92)</f>
        <v/>
      </c>
      <c r="F92" s="22">
        <f>IF(OR($B92="",NOT(ISNUMBER($B92)),NOT(ISNUMBER($C92)),$B92&lt;=0,$C92&gt;$B92),"",SUMIFS($C$5:$C$304,$AB$5:$AB$304,1)-C92)</f>
        <v/>
      </c>
      <c r="G92" s="23">
        <f>IF(OR($B92="",NOT(ISNUMBER($B92)),NOT(ISNUMBER($C92)),$B92&lt;=0,$C92&gt;$B92),"",(C92/B92-F92/E92)/SQRT(((C92+F92)/(B92+E92))*(1-((C92+F92)/(B92+E92)))*(1/B92+1/E92)))</f>
        <v/>
      </c>
      <c r="H92" s="13">
        <f>IF(OR($B92="",NOT(ISNUMBER($B92)),NOT(ISNUMBER($C92)),$B92&lt;=0,$C92&gt;$B92),"",2*(1-NORM.S.DIST(ABS(G92),TRUE)))</f>
        <v/>
      </c>
      <c r="I92" s="24">
        <f>IF(OR($B92="",NOT(ISNUMBER($B92)),NOT(ISNUMBER($C92)),$B92&lt;=0,$C92&gt;$B92),"",COUNTIF($H$5:$H$304,"&lt;"&amp;H92)+1)</f>
        <v/>
      </c>
      <c r="J92" s="13">
        <f>IF(OR($B92="",NOT(ISNUMBER($B92)),NOT(ISNUMBER($C92)),$B92&lt;=0,$C92&gt;$B92),"",I92/$S$5*$S$6)</f>
        <v/>
      </c>
      <c r="K92" s="13">
        <f>IF(OR($B92="",NOT(ISNUMBER($B92)),NOT(ISNUMBER($C92)),$B92&lt;=0,$C92&gt;$B92),"",MIN(1,MINIFS($AA$5:$AA$304,$I$5:$I$304,"&gt;="&amp;I92)))</f>
        <v/>
      </c>
      <c r="L92" s="15">
        <f>IF(OR($B92="",NOT(ISNUMBER($B92)),NOT(ISNUMBER($C92)),$B92&lt;=0,$C92&gt;$B92),"",MAX((((C92/B92)+$S$7^2/(2*B92))/(1+$S$7^2/B92))-(($S$7*SQRT((C92/B92)*(1-(C92/B92))/B92+$S$7^2/(4*B92^2)))/(1+$S$7^2/B92)),0))</f>
        <v/>
      </c>
      <c r="M92" s="15">
        <f>IF(OR($B92="",NOT(ISNUMBER($B92)),NOT(ISNUMBER($C92)),$B92&lt;=0,$C92&gt;$B92),"",MIN((((C92/B92)+$S$7^2/(2*B92))/(1+$S$7^2/B92))+(($S$7*SQRT((C92/B92)*(1-(C92/B92))/B92+$S$7^2/(4*B92^2)))/(1+$S$7^2/B92)),1))</f>
        <v/>
      </c>
      <c r="N92" s="25">
        <f>IF(OR($B92="",NOT(ISNUMBER($B92)),NOT(ISNUMBER($C92)),$B92&lt;=0,$C92&gt;$B92),"",IF(ABS(D92-F92/E92)/(F92/E92)&gt;=$S$8,"stands out","-"))</f>
        <v/>
      </c>
      <c r="O92" s="25">
        <f>IF(OR($B92="",NOT(ISNUMBER($B92)),NOT(ISNUMBER($C92)),$B92&lt;=0,$C92&gt;$B92),"",IF(H92&lt;$S$9,"significant","-"))</f>
        <v/>
      </c>
      <c r="P92" s="4">
        <f>IF(AND(ISNUMBER($C92),ISNUMBER($B92),$C92&gt;$B92),"more conversions than clicks - export one conversion per click",IF(OR($B92="",NOT(ISNUMBER($B92)),NOT(ISNUMBER($C92)),$B92&lt;=0,$C92&gt;$B92),"",IF(K92&lt;$S$6,"survives","-")))</f>
        <v/>
      </c>
      <c r="AA92" s="26">
        <f>IF(OR($B92="",NOT(ISNUMBER($B92)),NOT(ISNUMBER($C92)),$B92&lt;=0,$C92&gt;$B92),"",H92*$S$5/I92)</f>
        <v/>
      </c>
      <c r="AB92" s="5">
        <f>IF(OR($B92="",NOT(ISNUMBER($B92)),NOT(ISNUMBER($C92)),$B92&lt;=0,$C92&gt;$B92),0,1)</f>
        <v/>
      </c>
    </row>
    <row r="93">
      <c r="A93" s="21" t="n"/>
      <c r="B93" s="6" t="n"/>
      <c r="C93" s="6" t="n"/>
      <c r="D93" s="15">
        <f>IF(OR($B93="",NOT(ISNUMBER($B93)),NOT(ISNUMBER($C93)),$B93&lt;=0,$C93&gt;$B93),"",C93/B93)</f>
        <v/>
      </c>
      <c r="E93" s="22">
        <f>IF(OR($B93="",NOT(ISNUMBER($B93)),NOT(ISNUMBER($C93)),$B93&lt;=0,$C93&gt;$B93),"",SUMIFS($B$5:$B$304,$AB$5:$AB$304,1)-B93)</f>
        <v/>
      </c>
      <c r="F93" s="22">
        <f>IF(OR($B93="",NOT(ISNUMBER($B93)),NOT(ISNUMBER($C93)),$B93&lt;=0,$C93&gt;$B93),"",SUMIFS($C$5:$C$304,$AB$5:$AB$304,1)-C93)</f>
        <v/>
      </c>
      <c r="G93" s="23">
        <f>IF(OR($B93="",NOT(ISNUMBER($B93)),NOT(ISNUMBER($C93)),$B93&lt;=0,$C93&gt;$B93),"",(C93/B93-F93/E93)/SQRT(((C93+F93)/(B93+E93))*(1-((C93+F93)/(B93+E93)))*(1/B93+1/E93)))</f>
        <v/>
      </c>
      <c r="H93" s="13">
        <f>IF(OR($B93="",NOT(ISNUMBER($B93)),NOT(ISNUMBER($C93)),$B93&lt;=0,$C93&gt;$B93),"",2*(1-NORM.S.DIST(ABS(G93),TRUE)))</f>
        <v/>
      </c>
      <c r="I93" s="24">
        <f>IF(OR($B93="",NOT(ISNUMBER($B93)),NOT(ISNUMBER($C93)),$B93&lt;=0,$C93&gt;$B93),"",COUNTIF($H$5:$H$304,"&lt;"&amp;H93)+1)</f>
        <v/>
      </c>
      <c r="J93" s="13">
        <f>IF(OR($B93="",NOT(ISNUMBER($B93)),NOT(ISNUMBER($C93)),$B93&lt;=0,$C93&gt;$B93),"",I93/$S$5*$S$6)</f>
        <v/>
      </c>
      <c r="K93" s="13">
        <f>IF(OR($B93="",NOT(ISNUMBER($B93)),NOT(ISNUMBER($C93)),$B93&lt;=0,$C93&gt;$B93),"",MIN(1,MINIFS($AA$5:$AA$304,$I$5:$I$304,"&gt;="&amp;I93)))</f>
        <v/>
      </c>
      <c r="L93" s="15">
        <f>IF(OR($B93="",NOT(ISNUMBER($B93)),NOT(ISNUMBER($C93)),$B93&lt;=0,$C93&gt;$B93),"",MAX((((C93/B93)+$S$7^2/(2*B93))/(1+$S$7^2/B93))-(($S$7*SQRT((C93/B93)*(1-(C93/B93))/B93+$S$7^2/(4*B93^2)))/(1+$S$7^2/B93)),0))</f>
        <v/>
      </c>
      <c r="M93" s="15">
        <f>IF(OR($B93="",NOT(ISNUMBER($B93)),NOT(ISNUMBER($C93)),$B93&lt;=0,$C93&gt;$B93),"",MIN((((C93/B93)+$S$7^2/(2*B93))/(1+$S$7^2/B93))+(($S$7*SQRT((C93/B93)*(1-(C93/B93))/B93+$S$7^2/(4*B93^2)))/(1+$S$7^2/B93)),1))</f>
        <v/>
      </c>
      <c r="N93" s="25">
        <f>IF(OR($B93="",NOT(ISNUMBER($B93)),NOT(ISNUMBER($C93)),$B93&lt;=0,$C93&gt;$B93),"",IF(ABS(D93-F93/E93)/(F93/E93)&gt;=$S$8,"stands out","-"))</f>
        <v/>
      </c>
      <c r="O93" s="25">
        <f>IF(OR($B93="",NOT(ISNUMBER($B93)),NOT(ISNUMBER($C93)),$B93&lt;=0,$C93&gt;$B93),"",IF(H93&lt;$S$9,"significant","-"))</f>
        <v/>
      </c>
      <c r="P93" s="4">
        <f>IF(AND(ISNUMBER($C93),ISNUMBER($B93),$C93&gt;$B93),"more conversions than clicks - export one conversion per click",IF(OR($B93="",NOT(ISNUMBER($B93)),NOT(ISNUMBER($C93)),$B93&lt;=0,$C93&gt;$B93),"",IF(K93&lt;$S$6,"survives","-")))</f>
        <v/>
      </c>
      <c r="AA93" s="26">
        <f>IF(OR($B93="",NOT(ISNUMBER($B93)),NOT(ISNUMBER($C93)),$B93&lt;=0,$C93&gt;$B93),"",H93*$S$5/I93)</f>
        <v/>
      </c>
      <c r="AB93" s="5">
        <f>IF(OR($B93="",NOT(ISNUMBER($B93)),NOT(ISNUMBER($C93)),$B93&lt;=0,$C93&gt;$B93),0,1)</f>
        <v/>
      </c>
    </row>
    <row r="94">
      <c r="A94" s="21" t="n"/>
      <c r="B94" s="6" t="n"/>
      <c r="C94" s="6" t="n"/>
      <c r="D94" s="15">
        <f>IF(OR($B94="",NOT(ISNUMBER($B94)),NOT(ISNUMBER($C94)),$B94&lt;=0,$C94&gt;$B94),"",C94/B94)</f>
        <v/>
      </c>
      <c r="E94" s="22">
        <f>IF(OR($B94="",NOT(ISNUMBER($B94)),NOT(ISNUMBER($C94)),$B94&lt;=0,$C94&gt;$B94),"",SUMIFS($B$5:$B$304,$AB$5:$AB$304,1)-B94)</f>
        <v/>
      </c>
      <c r="F94" s="22">
        <f>IF(OR($B94="",NOT(ISNUMBER($B94)),NOT(ISNUMBER($C94)),$B94&lt;=0,$C94&gt;$B94),"",SUMIFS($C$5:$C$304,$AB$5:$AB$304,1)-C94)</f>
        <v/>
      </c>
      <c r="G94" s="23">
        <f>IF(OR($B94="",NOT(ISNUMBER($B94)),NOT(ISNUMBER($C94)),$B94&lt;=0,$C94&gt;$B94),"",(C94/B94-F94/E94)/SQRT(((C94+F94)/(B94+E94))*(1-((C94+F94)/(B94+E94)))*(1/B94+1/E94)))</f>
        <v/>
      </c>
      <c r="H94" s="13">
        <f>IF(OR($B94="",NOT(ISNUMBER($B94)),NOT(ISNUMBER($C94)),$B94&lt;=0,$C94&gt;$B94),"",2*(1-NORM.S.DIST(ABS(G94),TRUE)))</f>
        <v/>
      </c>
      <c r="I94" s="24">
        <f>IF(OR($B94="",NOT(ISNUMBER($B94)),NOT(ISNUMBER($C94)),$B94&lt;=0,$C94&gt;$B94),"",COUNTIF($H$5:$H$304,"&lt;"&amp;H94)+1)</f>
        <v/>
      </c>
      <c r="J94" s="13">
        <f>IF(OR($B94="",NOT(ISNUMBER($B94)),NOT(ISNUMBER($C94)),$B94&lt;=0,$C94&gt;$B94),"",I94/$S$5*$S$6)</f>
        <v/>
      </c>
      <c r="K94" s="13">
        <f>IF(OR($B94="",NOT(ISNUMBER($B94)),NOT(ISNUMBER($C94)),$B94&lt;=0,$C94&gt;$B94),"",MIN(1,MINIFS($AA$5:$AA$304,$I$5:$I$304,"&gt;="&amp;I94)))</f>
        <v/>
      </c>
      <c r="L94" s="15">
        <f>IF(OR($B94="",NOT(ISNUMBER($B94)),NOT(ISNUMBER($C94)),$B94&lt;=0,$C94&gt;$B94),"",MAX((((C94/B94)+$S$7^2/(2*B94))/(1+$S$7^2/B94))-(($S$7*SQRT((C94/B94)*(1-(C94/B94))/B94+$S$7^2/(4*B94^2)))/(1+$S$7^2/B94)),0))</f>
        <v/>
      </c>
      <c r="M94" s="15">
        <f>IF(OR($B94="",NOT(ISNUMBER($B94)),NOT(ISNUMBER($C94)),$B94&lt;=0,$C94&gt;$B94),"",MIN((((C94/B94)+$S$7^2/(2*B94))/(1+$S$7^2/B94))+(($S$7*SQRT((C94/B94)*(1-(C94/B94))/B94+$S$7^2/(4*B94^2)))/(1+$S$7^2/B94)),1))</f>
        <v/>
      </c>
      <c r="N94" s="25">
        <f>IF(OR($B94="",NOT(ISNUMBER($B94)),NOT(ISNUMBER($C94)),$B94&lt;=0,$C94&gt;$B94),"",IF(ABS(D94-F94/E94)/(F94/E94)&gt;=$S$8,"stands out","-"))</f>
        <v/>
      </c>
      <c r="O94" s="25">
        <f>IF(OR($B94="",NOT(ISNUMBER($B94)),NOT(ISNUMBER($C94)),$B94&lt;=0,$C94&gt;$B94),"",IF(H94&lt;$S$9,"significant","-"))</f>
        <v/>
      </c>
      <c r="P94" s="4">
        <f>IF(AND(ISNUMBER($C94),ISNUMBER($B94),$C94&gt;$B94),"more conversions than clicks - export one conversion per click",IF(OR($B94="",NOT(ISNUMBER($B94)),NOT(ISNUMBER($C94)),$B94&lt;=0,$C94&gt;$B94),"",IF(K94&lt;$S$6,"survives","-")))</f>
        <v/>
      </c>
      <c r="AA94" s="26">
        <f>IF(OR($B94="",NOT(ISNUMBER($B94)),NOT(ISNUMBER($C94)),$B94&lt;=0,$C94&gt;$B94),"",H94*$S$5/I94)</f>
        <v/>
      </c>
      <c r="AB94" s="5">
        <f>IF(OR($B94="",NOT(ISNUMBER($B94)),NOT(ISNUMBER($C94)),$B94&lt;=0,$C94&gt;$B94),0,1)</f>
        <v/>
      </c>
    </row>
    <row r="95">
      <c r="A95" s="21" t="n"/>
      <c r="B95" s="6" t="n"/>
      <c r="C95" s="6" t="n"/>
      <c r="D95" s="15">
        <f>IF(OR($B95="",NOT(ISNUMBER($B95)),NOT(ISNUMBER($C95)),$B95&lt;=0,$C95&gt;$B95),"",C95/B95)</f>
        <v/>
      </c>
      <c r="E95" s="22">
        <f>IF(OR($B95="",NOT(ISNUMBER($B95)),NOT(ISNUMBER($C95)),$B95&lt;=0,$C95&gt;$B95),"",SUMIFS($B$5:$B$304,$AB$5:$AB$304,1)-B95)</f>
        <v/>
      </c>
      <c r="F95" s="22">
        <f>IF(OR($B95="",NOT(ISNUMBER($B95)),NOT(ISNUMBER($C95)),$B95&lt;=0,$C95&gt;$B95),"",SUMIFS($C$5:$C$304,$AB$5:$AB$304,1)-C95)</f>
        <v/>
      </c>
      <c r="G95" s="23">
        <f>IF(OR($B95="",NOT(ISNUMBER($B95)),NOT(ISNUMBER($C95)),$B95&lt;=0,$C95&gt;$B95),"",(C95/B95-F95/E95)/SQRT(((C95+F95)/(B95+E95))*(1-((C95+F95)/(B95+E95)))*(1/B95+1/E95)))</f>
        <v/>
      </c>
      <c r="H95" s="13">
        <f>IF(OR($B95="",NOT(ISNUMBER($B95)),NOT(ISNUMBER($C95)),$B95&lt;=0,$C95&gt;$B95),"",2*(1-NORM.S.DIST(ABS(G95),TRUE)))</f>
        <v/>
      </c>
      <c r="I95" s="24">
        <f>IF(OR($B95="",NOT(ISNUMBER($B95)),NOT(ISNUMBER($C95)),$B95&lt;=0,$C95&gt;$B95),"",COUNTIF($H$5:$H$304,"&lt;"&amp;H95)+1)</f>
        <v/>
      </c>
      <c r="J95" s="13">
        <f>IF(OR($B95="",NOT(ISNUMBER($B95)),NOT(ISNUMBER($C95)),$B95&lt;=0,$C95&gt;$B95),"",I95/$S$5*$S$6)</f>
        <v/>
      </c>
      <c r="K95" s="13">
        <f>IF(OR($B95="",NOT(ISNUMBER($B95)),NOT(ISNUMBER($C95)),$B95&lt;=0,$C95&gt;$B95),"",MIN(1,MINIFS($AA$5:$AA$304,$I$5:$I$304,"&gt;="&amp;I95)))</f>
        <v/>
      </c>
      <c r="L95" s="15">
        <f>IF(OR($B95="",NOT(ISNUMBER($B95)),NOT(ISNUMBER($C95)),$B95&lt;=0,$C95&gt;$B95),"",MAX((((C95/B95)+$S$7^2/(2*B95))/(1+$S$7^2/B95))-(($S$7*SQRT((C95/B95)*(1-(C95/B95))/B95+$S$7^2/(4*B95^2)))/(1+$S$7^2/B95)),0))</f>
        <v/>
      </c>
      <c r="M95" s="15">
        <f>IF(OR($B95="",NOT(ISNUMBER($B95)),NOT(ISNUMBER($C95)),$B95&lt;=0,$C95&gt;$B95),"",MIN((((C95/B95)+$S$7^2/(2*B95))/(1+$S$7^2/B95))+(($S$7*SQRT((C95/B95)*(1-(C95/B95))/B95+$S$7^2/(4*B95^2)))/(1+$S$7^2/B95)),1))</f>
        <v/>
      </c>
      <c r="N95" s="25">
        <f>IF(OR($B95="",NOT(ISNUMBER($B95)),NOT(ISNUMBER($C95)),$B95&lt;=0,$C95&gt;$B95),"",IF(ABS(D95-F95/E95)/(F95/E95)&gt;=$S$8,"stands out","-"))</f>
        <v/>
      </c>
      <c r="O95" s="25">
        <f>IF(OR($B95="",NOT(ISNUMBER($B95)),NOT(ISNUMBER($C95)),$B95&lt;=0,$C95&gt;$B95),"",IF(H95&lt;$S$9,"significant","-"))</f>
        <v/>
      </c>
      <c r="P95" s="4">
        <f>IF(AND(ISNUMBER($C95),ISNUMBER($B95),$C95&gt;$B95),"more conversions than clicks - export one conversion per click",IF(OR($B95="",NOT(ISNUMBER($B95)),NOT(ISNUMBER($C95)),$B95&lt;=0,$C95&gt;$B95),"",IF(K95&lt;$S$6,"survives","-")))</f>
        <v/>
      </c>
      <c r="AA95" s="26">
        <f>IF(OR($B95="",NOT(ISNUMBER($B95)),NOT(ISNUMBER($C95)),$B95&lt;=0,$C95&gt;$B95),"",H95*$S$5/I95)</f>
        <v/>
      </c>
      <c r="AB95" s="5">
        <f>IF(OR($B95="",NOT(ISNUMBER($B95)),NOT(ISNUMBER($C95)),$B95&lt;=0,$C95&gt;$B95),0,1)</f>
        <v/>
      </c>
    </row>
    <row r="96">
      <c r="A96" s="21" t="n"/>
      <c r="B96" s="6" t="n"/>
      <c r="C96" s="6" t="n"/>
      <c r="D96" s="15">
        <f>IF(OR($B96="",NOT(ISNUMBER($B96)),NOT(ISNUMBER($C96)),$B96&lt;=0,$C96&gt;$B96),"",C96/B96)</f>
        <v/>
      </c>
      <c r="E96" s="22">
        <f>IF(OR($B96="",NOT(ISNUMBER($B96)),NOT(ISNUMBER($C96)),$B96&lt;=0,$C96&gt;$B96),"",SUMIFS($B$5:$B$304,$AB$5:$AB$304,1)-B96)</f>
        <v/>
      </c>
      <c r="F96" s="22">
        <f>IF(OR($B96="",NOT(ISNUMBER($B96)),NOT(ISNUMBER($C96)),$B96&lt;=0,$C96&gt;$B96),"",SUMIFS($C$5:$C$304,$AB$5:$AB$304,1)-C96)</f>
        <v/>
      </c>
      <c r="G96" s="23">
        <f>IF(OR($B96="",NOT(ISNUMBER($B96)),NOT(ISNUMBER($C96)),$B96&lt;=0,$C96&gt;$B96),"",(C96/B96-F96/E96)/SQRT(((C96+F96)/(B96+E96))*(1-((C96+F96)/(B96+E96)))*(1/B96+1/E96)))</f>
        <v/>
      </c>
      <c r="H96" s="13">
        <f>IF(OR($B96="",NOT(ISNUMBER($B96)),NOT(ISNUMBER($C96)),$B96&lt;=0,$C96&gt;$B96),"",2*(1-NORM.S.DIST(ABS(G96),TRUE)))</f>
        <v/>
      </c>
      <c r="I96" s="24">
        <f>IF(OR($B96="",NOT(ISNUMBER($B96)),NOT(ISNUMBER($C96)),$B96&lt;=0,$C96&gt;$B96),"",COUNTIF($H$5:$H$304,"&lt;"&amp;H96)+1)</f>
        <v/>
      </c>
      <c r="J96" s="13">
        <f>IF(OR($B96="",NOT(ISNUMBER($B96)),NOT(ISNUMBER($C96)),$B96&lt;=0,$C96&gt;$B96),"",I96/$S$5*$S$6)</f>
        <v/>
      </c>
      <c r="K96" s="13">
        <f>IF(OR($B96="",NOT(ISNUMBER($B96)),NOT(ISNUMBER($C96)),$B96&lt;=0,$C96&gt;$B96),"",MIN(1,MINIFS($AA$5:$AA$304,$I$5:$I$304,"&gt;="&amp;I96)))</f>
        <v/>
      </c>
      <c r="L96" s="15">
        <f>IF(OR($B96="",NOT(ISNUMBER($B96)),NOT(ISNUMBER($C96)),$B96&lt;=0,$C96&gt;$B96),"",MAX((((C96/B96)+$S$7^2/(2*B96))/(1+$S$7^2/B96))-(($S$7*SQRT((C96/B96)*(1-(C96/B96))/B96+$S$7^2/(4*B96^2)))/(1+$S$7^2/B96)),0))</f>
        <v/>
      </c>
      <c r="M96" s="15">
        <f>IF(OR($B96="",NOT(ISNUMBER($B96)),NOT(ISNUMBER($C96)),$B96&lt;=0,$C96&gt;$B96),"",MIN((((C96/B96)+$S$7^2/(2*B96))/(1+$S$7^2/B96))+(($S$7*SQRT((C96/B96)*(1-(C96/B96))/B96+$S$7^2/(4*B96^2)))/(1+$S$7^2/B96)),1))</f>
        <v/>
      </c>
      <c r="N96" s="25">
        <f>IF(OR($B96="",NOT(ISNUMBER($B96)),NOT(ISNUMBER($C96)),$B96&lt;=0,$C96&gt;$B96),"",IF(ABS(D96-F96/E96)/(F96/E96)&gt;=$S$8,"stands out","-"))</f>
        <v/>
      </c>
      <c r="O96" s="25">
        <f>IF(OR($B96="",NOT(ISNUMBER($B96)),NOT(ISNUMBER($C96)),$B96&lt;=0,$C96&gt;$B96),"",IF(H96&lt;$S$9,"significant","-"))</f>
        <v/>
      </c>
      <c r="P96" s="4">
        <f>IF(AND(ISNUMBER($C96),ISNUMBER($B96),$C96&gt;$B96),"more conversions than clicks - export one conversion per click",IF(OR($B96="",NOT(ISNUMBER($B96)),NOT(ISNUMBER($C96)),$B96&lt;=0,$C96&gt;$B96),"",IF(K96&lt;$S$6,"survives","-")))</f>
        <v/>
      </c>
      <c r="AA96" s="26">
        <f>IF(OR($B96="",NOT(ISNUMBER($B96)),NOT(ISNUMBER($C96)),$B96&lt;=0,$C96&gt;$B96),"",H96*$S$5/I96)</f>
        <v/>
      </c>
      <c r="AB96" s="5">
        <f>IF(OR($B96="",NOT(ISNUMBER($B96)),NOT(ISNUMBER($C96)),$B96&lt;=0,$C96&gt;$B96),0,1)</f>
        <v/>
      </c>
    </row>
    <row r="97">
      <c r="A97" s="21" t="n"/>
      <c r="B97" s="6" t="n"/>
      <c r="C97" s="6" t="n"/>
      <c r="D97" s="15">
        <f>IF(OR($B97="",NOT(ISNUMBER($B97)),NOT(ISNUMBER($C97)),$B97&lt;=0,$C97&gt;$B97),"",C97/B97)</f>
        <v/>
      </c>
      <c r="E97" s="22">
        <f>IF(OR($B97="",NOT(ISNUMBER($B97)),NOT(ISNUMBER($C97)),$B97&lt;=0,$C97&gt;$B97),"",SUMIFS($B$5:$B$304,$AB$5:$AB$304,1)-B97)</f>
        <v/>
      </c>
      <c r="F97" s="22">
        <f>IF(OR($B97="",NOT(ISNUMBER($B97)),NOT(ISNUMBER($C97)),$B97&lt;=0,$C97&gt;$B97),"",SUMIFS($C$5:$C$304,$AB$5:$AB$304,1)-C97)</f>
        <v/>
      </c>
      <c r="G97" s="23">
        <f>IF(OR($B97="",NOT(ISNUMBER($B97)),NOT(ISNUMBER($C97)),$B97&lt;=0,$C97&gt;$B97),"",(C97/B97-F97/E97)/SQRT(((C97+F97)/(B97+E97))*(1-((C97+F97)/(B97+E97)))*(1/B97+1/E97)))</f>
        <v/>
      </c>
      <c r="H97" s="13">
        <f>IF(OR($B97="",NOT(ISNUMBER($B97)),NOT(ISNUMBER($C97)),$B97&lt;=0,$C97&gt;$B97),"",2*(1-NORM.S.DIST(ABS(G97),TRUE)))</f>
        <v/>
      </c>
      <c r="I97" s="24">
        <f>IF(OR($B97="",NOT(ISNUMBER($B97)),NOT(ISNUMBER($C97)),$B97&lt;=0,$C97&gt;$B97),"",COUNTIF($H$5:$H$304,"&lt;"&amp;H97)+1)</f>
        <v/>
      </c>
      <c r="J97" s="13">
        <f>IF(OR($B97="",NOT(ISNUMBER($B97)),NOT(ISNUMBER($C97)),$B97&lt;=0,$C97&gt;$B97),"",I97/$S$5*$S$6)</f>
        <v/>
      </c>
      <c r="K97" s="13">
        <f>IF(OR($B97="",NOT(ISNUMBER($B97)),NOT(ISNUMBER($C97)),$B97&lt;=0,$C97&gt;$B97),"",MIN(1,MINIFS($AA$5:$AA$304,$I$5:$I$304,"&gt;="&amp;I97)))</f>
        <v/>
      </c>
      <c r="L97" s="15">
        <f>IF(OR($B97="",NOT(ISNUMBER($B97)),NOT(ISNUMBER($C97)),$B97&lt;=0,$C97&gt;$B97),"",MAX((((C97/B97)+$S$7^2/(2*B97))/(1+$S$7^2/B97))-(($S$7*SQRT((C97/B97)*(1-(C97/B97))/B97+$S$7^2/(4*B97^2)))/(1+$S$7^2/B97)),0))</f>
        <v/>
      </c>
      <c r="M97" s="15">
        <f>IF(OR($B97="",NOT(ISNUMBER($B97)),NOT(ISNUMBER($C97)),$B97&lt;=0,$C97&gt;$B97),"",MIN((((C97/B97)+$S$7^2/(2*B97))/(1+$S$7^2/B97))+(($S$7*SQRT((C97/B97)*(1-(C97/B97))/B97+$S$7^2/(4*B97^2)))/(1+$S$7^2/B97)),1))</f>
        <v/>
      </c>
      <c r="N97" s="25">
        <f>IF(OR($B97="",NOT(ISNUMBER($B97)),NOT(ISNUMBER($C97)),$B97&lt;=0,$C97&gt;$B97),"",IF(ABS(D97-F97/E97)/(F97/E97)&gt;=$S$8,"stands out","-"))</f>
        <v/>
      </c>
      <c r="O97" s="25">
        <f>IF(OR($B97="",NOT(ISNUMBER($B97)),NOT(ISNUMBER($C97)),$B97&lt;=0,$C97&gt;$B97),"",IF(H97&lt;$S$9,"significant","-"))</f>
        <v/>
      </c>
      <c r="P97" s="4">
        <f>IF(AND(ISNUMBER($C97),ISNUMBER($B97),$C97&gt;$B97),"more conversions than clicks - export one conversion per click",IF(OR($B97="",NOT(ISNUMBER($B97)),NOT(ISNUMBER($C97)),$B97&lt;=0,$C97&gt;$B97),"",IF(K97&lt;$S$6,"survives","-")))</f>
        <v/>
      </c>
      <c r="AA97" s="26">
        <f>IF(OR($B97="",NOT(ISNUMBER($B97)),NOT(ISNUMBER($C97)),$B97&lt;=0,$C97&gt;$B97),"",H97*$S$5/I97)</f>
        <v/>
      </c>
      <c r="AB97" s="5">
        <f>IF(OR($B97="",NOT(ISNUMBER($B97)),NOT(ISNUMBER($C97)),$B97&lt;=0,$C97&gt;$B97),0,1)</f>
        <v/>
      </c>
    </row>
    <row r="98">
      <c r="A98" s="21" t="n"/>
      <c r="B98" s="6" t="n"/>
      <c r="C98" s="6" t="n"/>
      <c r="D98" s="15">
        <f>IF(OR($B98="",NOT(ISNUMBER($B98)),NOT(ISNUMBER($C98)),$B98&lt;=0,$C98&gt;$B98),"",C98/B98)</f>
        <v/>
      </c>
      <c r="E98" s="22">
        <f>IF(OR($B98="",NOT(ISNUMBER($B98)),NOT(ISNUMBER($C98)),$B98&lt;=0,$C98&gt;$B98),"",SUMIFS($B$5:$B$304,$AB$5:$AB$304,1)-B98)</f>
        <v/>
      </c>
      <c r="F98" s="22">
        <f>IF(OR($B98="",NOT(ISNUMBER($B98)),NOT(ISNUMBER($C98)),$B98&lt;=0,$C98&gt;$B98),"",SUMIFS($C$5:$C$304,$AB$5:$AB$304,1)-C98)</f>
        <v/>
      </c>
      <c r="G98" s="23">
        <f>IF(OR($B98="",NOT(ISNUMBER($B98)),NOT(ISNUMBER($C98)),$B98&lt;=0,$C98&gt;$B98),"",(C98/B98-F98/E98)/SQRT(((C98+F98)/(B98+E98))*(1-((C98+F98)/(B98+E98)))*(1/B98+1/E98)))</f>
        <v/>
      </c>
      <c r="H98" s="13">
        <f>IF(OR($B98="",NOT(ISNUMBER($B98)),NOT(ISNUMBER($C98)),$B98&lt;=0,$C98&gt;$B98),"",2*(1-NORM.S.DIST(ABS(G98),TRUE)))</f>
        <v/>
      </c>
      <c r="I98" s="24">
        <f>IF(OR($B98="",NOT(ISNUMBER($B98)),NOT(ISNUMBER($C98)),$B98&lt;=0,$C98&gt;$B98),"",COUNTIF($H$5:$H$304,"&lt;"&amp;H98)+1)</f>
        <v/>
      </c>
      <c r="J98" s="13">
        <f>IF(OR($B98="",NOT(ISNUMBER($B98)),NOT(ISNUMBER($C98)),$B98&lt;=0,$C98&gt;$B98),"",I98/$S$5*$S$6)</f>
        <v/>
      </c>
      <c r="K98" s="13">
        <f>IF(OR($B98="",NOT(ISNUMBER($B98)),NOT(ISNUMBER($C98)),$B98&lt;=0,$C98&gt;$B98),"",MIN(1,MINIFS($AA$5:$AA$304,$I$5:$I$304,"&gt;="&amp;I98)))</f>
        <v/>
      </c>
      <c r="L98" s="15">
        <f>IF(OR($B98="",NOT(ISNUMBER($B98)),NOT(ISNUMBER($C98)),$B98&lt;=0,$C98&gt;$B98),"",MAX((((C98/B98)+$S$7^2/(2*B98))/(1+$S$7^2/B98))-(($S$7*SQRT((C98/B98)*(1-(C98/B98))/B98+$S$7^2/(4*B98^2)))/(1+$S$7^2/B98)),0))</f>
        <v/>
      </c>
      <c r="M98" s="15">
        <f>IF(OR($B98="",NOT(ISNUMBER($B98)),NOT(ISNUMBER($C98)),$B98&lt;=0,$C98&gt;$B98),"",MIN((((C98/B98)+$S$7^2/(2*B98))/(1+$S$7^2/B98))+(($S$7*SQRT((C98/B98)*(1-(C98/B98))/B98+$S$7^2/(4*B98^2)))/(1+$S$7^2/B98)),1))</f>
        <v/>
      </c>
      <c r="N98" s="25">
        <f>IF(OR($B98="",NOT(ISNUMBER($B98)),NOT(ISNUMBER($C98)),$B98&lt;=0,$C98&gt;$B98),"",IF(ABS(D98-F98/E98)/(F98/E98)&gt;=$S$8,"stands out","-"))</f>
        <v/>
      </c>
      <c r="O98" s="25">
        <f>IF(OR($B98="",NOT(ISNUMBER($B98)),NOT(ISNUMBER($C98)),$B98&lt;=0,$C98&gt;$B98),"",IF(H98&lt;$S$9,"significant","-"))</f>
        <v/>
      </c>
      <c r="P98" s="4">
        <f>IF(AND(ISNUMBER($C98),ISNUMBER($B98),$C98&gt;$B98),"more conversions than clicks - export one conversion per click",IF(OR($B98="",NOT(ISNUMBER($B98)),NOT(ISNUMBER($C98)),$B98&lt;=0,$C98&gt;$B98),"",IF(K98&lt;$S$6,"survives","-")))</f>
        <v/>
      </c>
      <c r="AA98" s="26">
        <f>IF(OR($B98="",NOT(ISNUMBER($B98)),NOT(ISNUMBER($C98)),$B98&lt;=0,$C98&gt;$B98),"",H98*$S$5/I98)</f>
        <v/>
      </c>
      <c r="AB98" s="5">
        <f>IF(OR($B98="",NOT(ISNUMBER($B98)),NOT(ISNUMBER($C98)),$B98&lt;=0,$C98&gt;$B98),0,1)</f>
        <v/>
      </c>
    </row>
    <row r="99">
      <c r="A99" s="21" t="n"/>
      <c r="B99" s="6" t="n"/>
      <c r="C99" s="6" t="n"/>
      <c r="D99" s="15">
        <f>IF(OR($B99="",NOT(ISNUMBER($B99)),NOT(ISNUMBER($C99)),$B99&lt;=0,$C99&gt;$B99),"",C99/B99)</f>
        <v/>
      </c>
      <c r="E99" s="22">
        <f>IF(OR($B99="",NOT(ISNUMBER($B99)),NOT(ISNUMBER($C99)),$B99&lt;=0,$C99&gt;$B99),"",SUMIFS($B$5:$B$304,$AB$5:$AB$304,1)-B99)</f>
        <v/>
      </c>
      <c r="F99" s="22">
        <f>IF(OR($B99="",NOT(ISNUMBER($B99)),NOT(ISNUMBER($C99)),$B99&lt;=0,$C99&gt;$B99),"",SUMIFS($C$5:$C$304,$AB$5:$AB$304,1)-C99)</f>
        <v/>
      </c>
      <c r="G99" s="23">
        <f>IF(OR($B99="",NOT(ISNUMBER($B99)),NOT(ISNUMBER($C99)),$B99&lt;=0,$C99&gt;$B99),"",(C99/B99-F99/E99)/SQRT(((C99+F99)/(B99+E99))*(1-((C99+F99)/(B99+E99)))*(1/B99+1/E99)))</f>
        <v/>
      </c>
      <c r="H99" s="13">
        <f>IF(OR($B99="",NOT(ISNUMBER($B99)),NOT(ISNUMBER($C99)),$B99&lt;=0,$C99&gt;$B99),"",2*(1-NORM.S.DIST(ABS(G99),TRUE)))</f>
        <v/>
      </c>
      <c r="I99" s="24">
        <f>IF(OR($B99="",NOT(ISNUMBER($B99)),NOT(ISNUMBER($C99)),$B99&lt;=0,$C99&gt;$B99),"",COUNTIF($H$5:$H$304,"&lt;"&amp;H99)+1)</f>
        <v/>
      </c>
      <c r="J99" s="13">
        <f>IF(OR($B99="",NOT(ISNUMBER($B99)),NOT(ISNUMBER($C99)),$B99&lt;=0,$C99&gt;$B99),"",I99/$S$5*$S$6)</f>
        <v/>
      </c>
      <c r="K99" s="13">
        <f>IF(OR($B99="",NOT(ISNUMBER($B99)),NOT(ISNUMBER($C99)),$B99&lt;=0,$C99&gt;$B99),"",MIN(1,MINIFS($AA$5:$AA$304,$I$5:$I$304,"&gt;="&amp;I99)))</f>
        <v/>
      </c>
      <c r="L99" s="15">
        <f>IF(OR($B99="",NOT(ISNUMBER($B99)),NOT(ISNUMBER($C99)),$B99&lt;=0,$C99&gt;$B99),"",MAX((((C99/B99)+$S$7^2/(2*B99))/(1+$S$7^2/B99))-(($S$7*SQRT((C99/B99)*(1-(C99/B99))/B99+$S$7^2/(4*B99^2)))/(1+$S$7^2/B99)),0))</f>
        <v/>
      </c>
      <c r="M99" s="15">
        <f>IF(OR($B99="",NOT(ISNUMBER($B99)),NOT(ISNUMBER($C99)),$B99&lt;=0,$C99&gt;$B99),"",MIN((((C99/B99)+$S$7^2/(2*B99))/(1+$S$7^2/B99))+(($S$7*SQRT((C99/B99)*(1-(C99/B99))/B99+$S$7^2/(4*B99^2)))/(1+$S$7^2/B99)),1))</f>
        <v/>
      </c>
      <c r="N99" s="25">
        <f>IF(OR($B99="",NOT(ISNUMBER($B99)),NOT(ISNUMBER($C99)),$B99&lt;=0,$C99&gt;$B99),"",IF(ABS(D99-F99/E99)/(F99/E99)&gt;=$S$8,"stands out","-"))</f>
        <v/>
      </c>
      <c r="O99" s="25">
        <f>IF(OR($B99="",NOT(ISNUMBER($B99)),NOT(ISNUMBER($C99)),$B99&lt;=0,$C99&gt;$B99),"",IF(H99&lt;$S$9,"significant","-"))</f>
        <v/>
      </c>
      <c r="P99" s="4">
        <f>IF(AND(ISNUMBER($C99),ISNUMBER($B99),$C99&gt;$B99),"more conversions than clicks - export one conversion per click",IF(OR($B99="",NOT(ISNUMBER($B99)),NOT(ISNUMBER($C99)),$B99&lt;=0,$C99&gt;$B99),"",IF(K99&lt;$S$6,"survives","-")))</f>
        <v/>
      </c>
      <c r="AA99" s="26">
        <f>IF(OR($B99="",NOT(ISNUMBER($B99)),NOT(ISNUMBER($C99)),$B99&lt;=0,$C99&gt;$B99),"",H99*$S$5/I99)</f>
        <v/>
      </c>
      <c r="AB99" s="5">
        <f>IF(OR($B99="",NOT(ISNUMBER($B99)),NOT(ISNUMBER($C99)),$B99&lt;=0,$C99&gt;$B99),0,1)</f>
        <v/>
      </c>
    </row>
    <row r="100">
      <c r="A100" s="21" t="n"/>
      <c r="B100" s="6" t="n"/>
      <c r="C100" s="6" t="n"/>
      <c r="D100" s="15">
        <f>IF(OR($B100="",NOT(ISNUMBER($B100)),NOT(ISNUMBER($C100)),$B100&lt;=0,$C100&gt;$B100),"",C100/B100)</f>
        <v/>
      </c>
      <c r="E100" s="22">
        <f>IF(OR($B100="",NOT(ISNUMBER($B100)),NOT(ISNUMBER($C100)),$B100&lt;=0,$C100&gt;$B100),"",SUMIFS($B$5:$B$304,$AB$5:$AB$304,1)-B100)</f>
        <v/>
      </c>
      <c r="F100" s="22">
        <f>IF(OR($B100="",NOT(ISNUMBER($B100)),NOT(ISNUMBER($C100)),$B100&lt;=0,$C100&gt;$B100),"",SUMIFS($C$5:$C$304,$AB$5:$AB$304,1)-C100)</f>
        <v/>
      </c>
      <c r="G100" s="23">
        <f>IF(OR($B100="",NOT(ISNUMBER($B100)),NOT(ISNUMBER($C100)),$B100&lt;=0,$C100&gt;$B100),"",(C100/B100-F100/E100)/SQRT(((C100+F100)/(B100+E100))*(1-((C100+F100)/(B100+E100)))*(1/B100+1/E100)))</f>
        <v/>
      </c>
      <c r="H100" s="13">
        <f>IF(OR($B100="",NOT(ISNUMBER($B100)),NOT(ISNUMBER($C100)),$B100&lt;=0,$C100&gt;$B100),"",2*(1-NORM.S.DIST(ABS(G100),TRUE)))</f>
        <v/>
      </c>
      <c r="I100" s="24">
        <f>IF(OR($B100="",NOT(ISNUMBER($B100)),NOT(ISNUMBER($C100)),$B100&lt;=0,$C100&gt;$B100),"",COUNTIF($H$5:$H$304,"&lt;"&amp;H100)+1)</f>
        <v/>
      </c>
      <c r="J100" s="13">
        <f>IF(OR($B100="",NOT(ISNUMBER($B100)),NOT(ISNUMBER($C100)),$B100&lt;=0,$C100&gt;$B100),"",I100/$S$5*$S$6)</f>
        <v/>
      </c>
      <c r="K100" s="13">
        <f>IF(OR($B100="",NOT(ISNUMBER($B100)),NOT(ISNUMBER($C100)),$B100&lt;=0,$C100&gt;$B100),"",MIN(1,MINIFS($AA$5:$AA$304,$I$5:$I$304,"&gt;="&amp;I100)))</f>
        <v/>
      </c>
      <c r="L100" s="15">
        <f>IF(OR($B100="",NOT(ISNUMBER($B100)),NOT(ISNUMBER($C100)),$B100&lt;=0,$C100&gt;$B100),"",MAX((((C100/B100)+$S$7^2/(2*B100))/(1+$S$7^2/B100))-(($S$7*SQRT((C100/B100)*(1-(C100/B100))/B100+$S$7^2/(4*B100^2)))/(1+$S$7^2/B100)),0))</f>
        <v/>
      </c>
      <c r="M100" s="15">
        <f>IF(OR($B100="",NOT(ISNUMBER($B100)),NOT(ISNUMBER($C100)),$B100&lt;=0,$C100&gt;$B100),"",MIN((((C100/B100)+$S$7^2/(2*B100))/(1+$S$7^2/B100))+(($S$7*SQRT((C100/B100)*(1-(C100/B100))/B100+$S$7^2/(4*B100^2)))/(1+$S$7^2/B100)),1))</f>
        <v/>
      </c>
      <c r="N100" s="25">
        <f>IF(OR($B100="",NOT(ISNUMBER($B100)),NOT(ISNUMBER($C100)),$B100&lt;=0,$C100&gt;$B100),"",IF(ABS(D100-F100/E100)/(F100/E100)&gt;=$S$8,"stands out","-"))</f>
        <v/>
      </c>
      <c r="O100" s="25">
        <f>IF(OR($B100="",NOT(ISNUMBER($B100)),NOT(ISNUMBER($C100)),$B100&lt;=0,$C100&gt;$B100),"",IF(H100&lt;$S$9,"significant","-"))</f>
        <v/>
      </c>
      <c r="P100" s="4">
        <f>IF(AND(ISNUMBER($C100),ISNUMBER($B100),$C100&gt;$B100),"more conversions than clicks - export one conversion per click",IF(OR($B100="",NOT(ISNUMBER($B100)),NOT(ISNUMBER($C100)),$B100&lt;=0,$C100&gt;$B100),"",IF(K100&lt;$S$6,"survives","-")))</f>
        <v/>
      </c>
      <c r="AA100" s="26">
        <f>IF(OR($B100="",NOT(ISNUMBER($B100)),NOT(ISNUMBER($C100)),$B100&lt;=0,$C100&gt;$B100),"",H100*$S$5/I100)</f>
        <v/>
      </c>
      <c r="AB100" s="5">
        <f>IF(OR($B100="",NOT(ISNUMBER($B100)),NOT(ISNUMBER($C100)),$B100&lt;=0,$C100&gt;$B100),0,1)</f>
        <v/>
      </c>
    </row>
    <row r="101">
      <c r="A101" s="21" t="n"/>
      <c r="B101" s="6" t="n"/>
      <c r="C101" s="6" t="n"/>
      <c r="D101" s="15">
        <f>IF(OR($B101="",NOT(ISNUMBER($B101)),NOT(ISNUMBER($C101)),$B101&lt;=0,$C101&gt;$B101),"",C101/B101)</f>
        <v/>
      </c>
      <c r="E101" s="22">
        <f>IF(OR($B101="",NOT(ISNUMBER($B101)),NOT(ISNUMBER($C101)),$B101&lt;=0,$C101&gt;$B101),"",SUMIFS($B$5:$B$304,$AB$5:$AB$304,1)-B101)</f>
        <v/>
      </c>
      <c r="F101" s="22">
        <f>IF(OR($B101="",NOT(ISNUMBER($B101)),NOT(ISNUMBER($C101)),$B101&lt;=0,$C101&gt;$B101),"",SUMIFS($C$5:$C$304,$AB$5:$AB$304,1)-C101)</f>
        <v/>
      </c>
      <c r="G101" s="23">
        <f>IF(OR($B101="",NOT(ISNUMBER($B101)),NOT(ISNUMBER($C101)),$B101&lt;=0,$C101&gt;$B101),"",(C101/B101-F101/E101)/SQRT(((C101+F101)/(B101+E101))*(1-((C101+F101)/(B101+E101)))*(1/B101+1/E101)))</f>
        <v/>
      </c>
      <c r="H101" s="13">
        <f>IF(OR($B101="",NOT(ISNUMBER($B101)),NOT(ISNUMBER($C101)),$B101&lt;=0,$C101&gt;$B101),"",2*(1-NORM.S.DIST(ABS(G101),TRUE)))</f>
        <v/>
      </c>
      <c r="I101" s="24">
        <f>IF(OR($B101="",NOT(ISNUMBER($B101)),NOT(ISNUMBER($C101)),$B101&lt;=0,$C101&gt;$B101),"",COUNTIF($H$5:$H$304,"&lt;"&amp;H101)+1)</f>
        <v/>
      </c>
      <c r="J101" s="13">
        <f>IF(OR($B101="",NOT(ISNUMBER($B101)),NOT(ISNUMBER($C101)),$B101&lt;=0,$C101&gt;$B101),"",I101/$S$5*$S$6)</f>
        <v/>
      </c>
      <c r="K101" s="13">
        <f>IF(OR($B101="",NOT(ISNUMBER($B101)),NOT(ISNUMBER($C101)),$B101&lt;=0,$C101&gt;$B101),"",MIN(1,MINIFS($AA$5:$AA$304,$I$5:$I$304,"&gt;="&amp;I101)))</f>
        <v/>
      </c>
      <c r="L101" s="15">
        <f>IF(OR($B101="",NOT(ISNUMBER($B101)),NOT(ISNUMBER($C101)),$B101&lt;=0,$C101&gt;$B101),"",MAX((((C101/B101)+$S$7^2/(2*B101))/(1+$S$7^2/B101))-(($S$7*SQRT((C101/B101)*(1-(C101/B101))/B101+$S$7^2/(4*B101^2)))/(1+$S$7^2/B101)),0))</f>
        <v/>
      </c>
      <c r="M101" s="15">
        <f>IF(OR($B101="",NOT(ISNUMBER($B101)),NOT(ISNUMBER($C101)),$B101&lt;=0,$C101&gt;$B101),"",MIN((((C101/B101)+$S$7^2/(2*B101))/(1+$S$7^2/B101))+(($S$7*SQRT((C101/B101)*(1-(C101/B101))/B101+$S$7^2/(4*B101^2)))/(1+$S$7^2/B101)),1))</f>
        <v/>
      </c>
      <c r="N101" s="25">
        <f>IF(OR($B101="",NOT(ISNUMBER($B101)),NOT(ISNUMBER($C101)),$B101&lt;=0,$C101&gt;$B101),"",IF(ABS(D101-F101/E101)/(F101/E101)&gt;=$S$8,"stands out","-"))</f>
        <v/>
      </c>
      <c r="O101" s="25">
        <f>IF(OR($B101="",NOT(ISNUMBER($B101)),NOT(ISNUMBER($C101)),$B101&lt;=0,$C101&gt;$B101),"",IF(H101&lt;$S$9,"significant","-"))</f>
        <v/>
      </c>
      <c r="P101" s="4">
        <f>IF(AND(ISNUMBER($C101),ISNUMBER($B101),$C101&gt;$B101),"more conversions than clicks - export one conversion per click",IF(OR($B101="",NOT(ISNUMBER($B101)),NOT(ISNUMBER($C101)),$B101&lt;=0,$C101&gt;$B101),"",IF(K101&lt;$S$6,"survives","-")))</f>
        <v/>
      </c>
      <c r="AA101" s="26">
        <f>IF(OR($B101="",NOT(ISNUMBER($B101)),NOT(ISNUMBER($C101)),$B101&lt;=0,$C101&gt;$B101),"",H101*$S$5/I101)</f>
        <v/>
      </c>
      <c r="AB101" s="5">
        <f>IF(OR($B101="",NOT(ISNUMBER($B101)),NOT(ISNUMBER($C101)),$B101&lt;=0,$C101&gt;$B101),0,1)</f>
        <v/>
      </c>
    </row>
    <row r="102">
      <c r="A102" s="21" t="n"/>
      <c r="B102" s="6" t="n"/>
      <c r="C102" s="6" t="n"/>
      <c r="D102" s="15">
        <f>IF(OR($B102="",NOT(ISNUMBER($B102)),NOT(ISNUMBER($C102)),$B102&lt;=0,$C102&gt;$B102),"",C102/B102)</f>
        <v/>
      </c>
      <c r="E102" s="22">
        <f>IF(OR($B102="",NOT(ISNUMBER($B102)),NOT(ISNUMBER($C102)),$B102&lt;=0,$C102&gt;$B102),"",SUMIFS($B$5:$B$304,$AB$5:$AB$304,1)-B102)</f>
        <v/>
      </c>
      <c r="F102" s="22">
        <f>IF(OR($B102="",NOT(ISNUMBER($B102)),NOT(ISNUMBER($C102)),$B102&lt;=0,$C102&gt;$B102),"",SUMIFS($C$5:$C$304,$AB$5:$AB$304,1)-C102)</f>
        <v/>
      </c>
      <c r="G102" s="23">
        <f>IF(OR($B102="",NOT(ISNUMBER($B102)),NOT(ISNUMBER($C102)),$B102&lt;=0,$C102&gt;$B102),"",(C102/B102-F102/E102)/SQRT(((C102+F102)/(B102+E102))*(1-((C102+F102)/(B102+E102)))*(1/B102+1/E102)))</f>
        <v/>
      </c>
      <c r="H102" s="13">
        <f>IF(OR($B102="",NOT(ISNUMBER($B102)),NOT(ISNUMBER($C102)),$B102&lt;=0,$C102&gt;$B102),"",2*(1-NORM.S.DIST(ABS(G102),TRUE)))</f>
        <v/>
      </c>
      <c r="I102" s="24">
        <f>IF(OR($B102="",NOT(ISNUMBER($B102)),NOT(ISNUMBER($C102)),$B102&lt;=0,$C102&gt;$B102),"",COUNTIF($H$5:$H$304,"&lt;"&amp;H102)+1)</f>
        <v/>
      </c>
      <c r="J102" s="13">
        <f>IF(OR($B102="",NOT(ISNUMBER($B102)),NOT(ISNUMBER($C102)),$B102&lt;=0,$C102&gt;$B102),"",I102/$S$5*$S$6)</f>
        <v/>
      </c>
      <c r="K102" s="13">
        <f>IF(OR($B102="",NOT(ISNUMBER($B102)),NOT(ISNUMBER($C102)),$B102&lt;=0,$C102&gt;$B102),"",MIN(1,MINIFS($AA$5:$AA$304,$I$5:$I$304,"&gt;="&amp;I102)))</f>
        <v/>
      </c>
      <c r="L102" s="15">
        <f>IF(OR($B102="",NOT(ISNUMBER($B102)),NOT(ISNUMBER($C102)),$B102&lt;=0,$C102&gt;$B102),"",MAX((((C102/B102)+$S$7^2/(2*B102))/(1+$S$7^2/B102))-(($S$7*SQRT((C102/B102)*(1-(C102/B102))/B102+$S$7^2/(4*B102^2)))/(1+$S$7^2/B102)),0))</f>
        <v/>
      </c>
      <c r="M102" s="15">
        <f>IF(OR($B102="",NOT(ISNUMBER($B102)),NOT(ISNUMBER($C102)),$B102&lt;=0,$C102&gt;$B102),"",MIN((((C102/B102)+$S$7^2/(2*B102))/(1+$S$7^2/B102))+(($S$7*SQRT((C102/B102)*(1-(C102/B102))/B102+$S$7^2/(4*B102^2)))/(1+$S$7^2/B102)),1))</f>
        <v/>
      </c>
      <c r="N102" s="25">
        <f>IF(OR($B102="",NOT(ISNUMBER($B102)),NOT(ISNUMBER($C102)),$B102&lt;=0,$C102&gt;$B102),"",IF(ABS(D102-F102/E102)/(F102/E102)&gt;=$S$8,"stands out","-"))</f>
        <v/>
      </c>
      <c r="O102" s="25">
        <f>IF(OR($B102="",NOT(ISNUMBER($B102)),NOT(ISNUMBER($C102)),$B102&lt;=0,$C102&gt;$B102),"",IF(H102&lt;$S$9,"significant","-"))</f>
        <v/>
      </c>
      <c r="P102" s="4">
        <f>IF(AND(ISNUMBER($C102),ISNUMBER($B102),$C102&gt;$B102),"more conversions than clicks - export one conversion per click",IF(OR($B102="",NOT(ISNUMBER($B102)),NOT(ISNUMBER($C102)),$B102&lt;=0,$C102&gt;$B102),"",IF(K102&lt;$S$6,"survives","-")))</f>
        <v/>
      </c>
      <c r="AA102" s="26">
        <f>IF(OR($B102="",NOT(ISNUMBER($B102)),NOT(ISNUMBER($C102)),$B102&lt;=0,$C102&gt;$B102),"",H102*$S$5/I102)</f>
        <v/>
      </c>
      <c r="AB102" s="5">
        <f>IF(OR($B102="",NOT(ISNUMBER($B102)),NOT(ISNUMBER($C102)),$B102&lt;=0,$C102&gt;$B102),0,1)</f>
        <v/>
      </c>
    </row>
    <row r="103">
      <c r="A103" s="21" t="n"/>
      <c r="B103" s="6" t="n"/>
      <c r="C103" s="6" t="n"/>
      <c r="D103" s="15">
        <f>IF(OR($B103="",NOT(ISNUMBER($B103)),NOT(ISNUMBER($C103)),$B103&lt;=0,$C103&gt;$B103),"",C103/B103)</f>
        <v/>
      </c>
      <c r="E103" s="22">
        <f>IF(OR($B103="",NOT(ISNUMBER($B103)),NOT(ISNUMBER($C103)),$B103&lt;=0,$C103&gt;$B103),"",SUMIFS($B$5:$B$304,$AB$5:$AB$304,1)-B103)</f>
        <v/>
      </c>
      <c r="F103" s="22">
        <f>IF(OR($B103="",NOT(ISNUMBER($B103)),NOT(ISNUMBER($C103)),$B103&lt;=0,$C103&gt;$B103),"",SUMIFS($C$5:$C$304,$AB$5:$AB$304,1)-C103)</f>
        <v/>
      </c>
      <c r="G103" s="23">
        <f>IF(OR($B103="",NOT(ISNUMBER($B103)),NOT(ISNUMBER($C103)),$B103&lt;=0,$C103&gt;$B103),"",(C103/B103-F103/E103)/SQRT(((C103+F103)/(B103+E103))*(1-((C103+F103)/(B103+E103)))*(1/B103+1/E103)))</f>
        <v/>
      </c>
      <c r="H103" s="13">
        <f>IF(OR($B103="",NOT(ISNUMBER($B103)),NOT(ISNUMBER($C103)),$B103&lt;=0,$C103&gt;$B103),"",2*(1-NORM.S.DIST(ABS(G103),TRUE)))</f>
        <v/>
      </c>
      <c r="I103" s="24">
        <f>IF(OR($B103="",NOT(ISNUMBER($B103)),NOT(ISNUMBER($C103)),$B103&lt;=0,$C103&gt;$B103),"",COUNTIF($H$5:$H$304,"&lt;"&amp;H103)+1)</f>
        <v/>
      </c>
      <c r="J103" s="13">
        <f>IF(OR($B103="",NOT(ISNUMBER($B103)),NOT(ISNUMBER($C103)),$B103&lt;=0,$C103&gt;$B103),"",I103/$S$5*$S$6)</f>
        <v/>
      </c>
      <c r="K103" s="13">
        <f>IF(OR($B103="",NOT(ISNUMBER($B103)),NOT(ISNUMBER($C103)),$B103&lt;=0,$C103&gt;$B103),"",MIN(1,MINIFS($AA$5:$AA$304,$I$5:$I$304,"&gt;="&amp;I103)))</f>
        <v/>
      </c>
      <c r="L103" s="15">
        <f>IF(OR($B103="",NOT(ISNUMBER($B103)),NOT(ISNUMBER($C103)),$B103&lt;=0,$C103&gt;$B103),"",MAX((((C103/B103)+$S$7^2/(2*B103))/(1+$S$7^2/B103))-(($S$7*SQRT((C103/B103)*(1-(C103/B103))/B103+$S$7^2/(4*B103^2)))/(1+$S$7^2/B103)),0))</f>
        <v/>
      </c>
      <c r="M103" s="15">
        <f>IF(OR($B103="",NOT(ISNUMBER($B103)),NOT(ISNUMBER($C103)),$B103&lt;=0,$C103&gt;$B103),"",MIN((((C103/B103)+$S$7^2/(2*B103))/(1+$S$7^2/B103))+(($S$7*SQRT((C103/B103)*(1-(C103/B103))/B103+$S$7^2/(4*B103^2)))/(1+$S$7^2/B103)),1))</f>
        <v/>
      </c>
      <c r="N103" s="25">
        <f>IF(OR($B103="",NOT(ISNUMBER($B103)),NOT(ISNUMBER($C103)),$B103&lt;=0,$C103&gt;$B103),"",IF(ABS(D103-F103/E103)/(F103/E103)&gt;=$S$8,"stands out","-"))</f>
        <v/>
      </c>
      <c r="O103" s="25">
        <f>IF(OR($B103="",NOT(ISNUMBER($B103)),NOT(ISNUMBER($C103)),$B103&lt;=0,$C103&gt;$B103),"",IF(H103&lt;$S$9,"significant","-"))</f>
        <v/>
      </c>
      <c r="P103" s="4">
        <f>IF(AND(ISNUMBER($C103),ISNUMBER($B103),$C103&gt;$B103),"more conversions than clicks - export one conversion per click",IF(OR($B103="",NOT(ISNUMBER($B103)),NOT(ISNUMBER($C103)),$B103&lt;=0,$C103&gt;$B103),"",IF(K103&lt;$S$6,"survives","-")))</f>
        <v/>
      </c>
      <c r="AA103" s="26">
        <f>IF(OR($B103="",NOT(ISNUMBER($B103)),NOT(ISNUMBER($C103)),$B103&lt;=0,$C103&gt;$B103),"",H103*$S$5/I103)</f>
        <v/>
      </c>
      <c r="AB103" s="5">
        <f>IF(OR($B103="",NOT(ISNUMBER($B103)),NOT(ISNUMBER($C103)),$B103&lt;=0,$C103&gt;$B103),0,1)</f>
        <v/>
      </c>
    </row>
    <row r="104">
      <c r="A104" s="21" t="n"/>
      <c r="B104" s="6" t="n"/>
      <c r="C104" s="6" t="n"/>
      <c r="D104" s="15">
        <f>IF(OR($B104="",NOT(ISNUMBER($B104)),NOT(ISNUMBER($C104)),$B104&lt;=0,$C104&gt;$B104),"",C104/B104)</f>
        <v/>
      </c>
      <c r="E104" s="22">
        <f>IF(OR($B104="",NOT(ISNUMBER($B104)),NOT(ISNUMBER($C104)),$B104&lt;=0,$C104&gt;$B104),"",SUMIFS($B$5:$B$304,$AB$5:$AB$304,1)-B104)</f>
        <v/>
      </c>
      <c r="F104" s="22">
        <f>IF(OR($B104="",NOT(ISNUMBER($B104)),NOT(ISNUMBER($C104)),$B104&lt;=0,$C104&gt;$B104),"",SUMIFS($C$5:$C$304,$AB$5:$AB$304,1)-C104)</f>
        <v/>
      </c>
      <c r="G104" s="23">
        <f>IF(OR($B104="",NOT(ISNUMBER($B104)),NOT(ISNUMBER($C104)),$B104&lt;=0,$C104&gt;$B104),"",(C104/B104-F104/E104)/SQRT(((C104+F104)/(B104+E104))*(1-((C104+F104)/(B104+E104)))*(1/B104+1/E104)))</f>
        <v/>
      </c>
      <c r="H104" s="13">
        <f>IF(OR($B104="",NOT(ISNUMBER($B104)),NOT(ISNUMBER($C104)),$B104&lt;=0,$C104&gt;$B104),"",2*(1-NORM.S.DIST(ABS(G104),TRUE)))</f>
        <v/>
      </c>
      <c r="I104" s="24">
        <f>IF(OR($B104="",NOT(ISNUMBER($B104)),NOT(ISNUMBER($C104)),$B104&lt;=0,$C104&gt;$B104),"",COUNTIF($H$5:$H$304,"&lt;"&amp;H104)+1)</f>
        <v/>
      </c>
      <c r="J104" s="13">
        <f>IF(OR($B104="",NOT(ISNUMBER($B104)),NOT(ISNUMBER($C104)),$B104&lt;=0,$C104&gt;$B104),"",I104/$S$5*$S$6)</f>
        <v/>
      </c>
      <c r="K104" s="13">
        <f>IF(OR($B104="",NOT(ISNUMBER($B104)),NOT(ISNUMBER($C104)),$B104&lt;=0,$C104&gt;$B104),"",MIN(1,MINIFS($AA$5:$AA$304,$I$5:$I$304,"&gt;="&amp;I104)))</f>
        <v/>
      </c>
      <c r="L104" s="15">
        <f>IF(OR($B104="",NOT(ISNUMBER($B104)),NOT(ISNUMBER($C104)),$B104&lt;=0,$C104&gt;$B104),"",MAX((((C104/B104)+$S$7^2/(2*B104))/(1+$S$7^2/B104))-(($S$7*SQRT((C104/B104)*(1-(C104/B104))/B104+$S$7^2/(4*B104^2)))/(1+$S$7^2/B104)),0))</f>
        <v/>
      </c>
      <c r="M104" s="15">
        <f>IF(OR($B104="",NOT(ISNUMBER($B104)),NOT(ISNUMBER($C104)),$B104&lt;=0,$C104&gt;$B104),"",MIN((((C104/B104)+$S$7^2/(2*B104))/(1+$S$7^2/B104))+(($S$7*SQRT((C104/B104)*(1-(C104/B104))/B104+$S$7^2/(4*B104^2)))/(1+$S$7^2/B104)),1))</f>
        <v/>
      </c>
      <c r="N104" s="25">
        <f>IF(OR($B104="",NOT(ISNUMBER($B104)),NOT(ISNUMBER($C104)),$B104&lt;=0,$C104&gt;$B104),"",IF(ABS(D104-F104/E104)/(F104/E104)&gt;=$S$8,"stands out","-"))</f>
        <v/>
      </c>
      <c r="O104" s="25">
        <f>IF(OR($B104="",NOT(ISNUMBER($B104)),NOT(ISNUMBER($C104)),$B104&lt;=0,$C104&gt;$B104),"",IF(H104&lt;$S$9,"significant","-"))</f>
        <v/>
      </c>
      <c r="P104" s="4">
        <f>IF(AND(ISNUMBER($C104),ISNUMBER($B104),$C104&gt;$B104),"more conversions than clicks - export one conversion per click",IF(OR($B104="",NOT(ISNUMBER($B104)),NOT(ISNUMBER($C104)),$B104&lt;=0,$C104&gt;$B104),"",IF(K104&lt;$S$6,"survives","-")))</f>
        <v/>
      </c>
      <c r="AA104" s="26">
        <f>IF(OR($B104="",NOT(ISNUMBER($B104)),NOT(ISNUMBER($C104)),$B104&lt;=0,$C104&gt;$B104),"",H104*$S$5/I104)</f>
        <v/>
      </c>
      <c r="AB104" s="5">
        <f>IF(OR($B104="",NOT(ISNUMBER($B104)),NOT(ISNUMBER($C104)),$B104&lt;=0,$C104&gt;$B104),0,1)</f>
        <v/>
      </c>
    </row>
    <row r="105">
      <c r="A105" s="21" t="n"/>
      <c r="B105" s="6" t="n"/>
      <c r="C105" s="6" t="n"/>
      <c r="D105" s="15">
        <f>IF(OR($B105="",NOT(ISNUMBER($B105)),NOT(ISNUMBER($C105)),$B105&lt;=0,$C105&gt;$B105),"",C105/B105)</f>
        <v/>
      </c>
      <c r="E105" s="22">
        <f>IF(OR($B105="",NOT(ISNUMBER($B105)),NOT(ISNUMBER($C105)),$B105&lt;=0,$C105&gt;$B105),"",SUMIFS($B$5:$B$304,$AB$5:$AB$304,1)-B105)</f>
        <v/>
      </c>
      <c r="F105" s="22">
        <f>IF(OR($B105="",NOT(ISNUMBER($B105)),NOT(ISNUMBER($C105)),$B105&lt;=0,$C105&gt;$B105),"",SUMIFS($C$5:$C$304,$AB$5:$AB$304,1)-C105)</f>
        <v/>
      </c>
      <c r="G105" s="23">
        <f>IF(OR($B105="",NOT(ISNUMBER($B105)),NOT(ISNUMBER($C105)),$B105&lt;=0,$C105&gt;$B105),"",(C105/B105-F105/E105)/SQRT(((C105+F105)/(B105+E105))*(1-((C105+F105)/(B105+E105)))*(1/B105+1/E105)))</f>
        <v/>
      </c>
      <c r="H105" s="13">
        <f>IF(OR($B105="",NOT(ISNUMBER($B105)),NOT(ISNUMBER($C105)),$B105&lt;=0,$C105&gt;$B105),"",2*(1-NORM.S.DIST(ABS(G105),TRUE)))</f>
        <v/>
      </c>
      <c r="I105" s="24">
        <f>IF(OR($B105="",NOT(ISNUMBER($B105)),NOT(ISNUMBER($C105)),$B105&lt;=0,$C105&gt;$B105),"",COUNTIF($H$5:$H$304,"&lt;"&amp;H105)+1)</f>
        <v/>
      </c>
      <c r="J105" s="13">
        <f>IF(OR($B105="",NOT(ISNUMBER($B105)),NOT(ISNUMBER($C105)),$B105&lt;=0,$C105&gt;$B105),"",I105/$S$5*$S$6)</f>
        <v/>
      </c>
      <c r="K105" s="13">
        <f>IF(OR($B105="",NOT(ISNUMBER($B105)),NOT(ISNUMBER($C105)),$B105&lt;=0,$C105&gt;$B105),"",MIN(1,MINIFS($AA$5:$AA$304,$I$5:$I$304,"&gt;="&amp;I105)))</f>
        <v/>
      </c>
      <c r="L105" s="15">
        <f>IF(OR($B105="",NOT(ISNUMBER($B105)),NOT(ISNUMBER($C105)),$B105&lt;=0,$C105&gt;$B105),"",MAX((((C105/B105)+$S$7^2/(2*B105))/(1+$S$7^2/B105))-(($S$7*SQRT((C105/B105)*(1-(C105/B105))/B105+$S$7^2/(4*B105^2)))/(1+$S$7^2/B105)),0))</f>
        <v/>
      </c>
      <c r="M105" s="15">
        <f>IF(OR($B105="",NOT(ISNUMBER($B105)),NOT(ISNUMBER($C105)),$B105&lt;=0,$C105&gt;$B105),"",MIN((((C105/B105)+$S$7^2/(2*B105))/(1+$S$7^2/B105))+(($S$7*SQRT((C105/B105)*(1-(C105/B105))/B105+$S$7^2/(4*B105^2)))/(1+$S$7^2/B105)),1))</f>
        <v/>
      </c>
      <c r="N105" s="25">
        <f>IF(OR($B105="",NOT(ISNUMBER($B105)),NOT(ISNUMBER($C105)),$B105&lt;=0,$C105&gt;$B105),"",IF(ABS(D105-F105/E105)/(F105/E105)&gt;=$S$8,"stands out","-"))</f>
        <v/>
      </c>
      <c r="O105" s="25">
        <f>IF(OR($B105="",NOT(ISNUMBER($B105)),NOT(ISNUMBER($C105)),$B105&lt;=0,$C105&gt;$B105),"",IF(H105&lt;$S$9,"significant","-"))</f>
        <v/>
      </c>
      <c r="P105" s="4">
        <f>IF(AND(ISNUMBER($C105),ISNUMBER($B105),$C105&gt;$B105),"more conversions than clicks - export one conversion per click",IF(OR($B105="",NOT(ISNUMBER($B105)),NOT(ISNUMBER($C105)),$B105&lt;=0,$C105&gt;$B105),"",IF(K105&lt;$S$6,"survives","-")))</f>
        <v/>
      </c>
      <c r="AA105" s="26">
        <f>IF(OR($B105="",NOT(ISNUMBER($B105)),NOT(ISNUMBER($C105)),$B105&lt;=0,$C105&gt;$B105),"",H105*$S$5/I105)</f>
        <v/>
      </c>
      <c r="AB105" s="5">
        <f>IF(OR($B105="",NOT(ISNUMBER($B105)),NOT(ISNUMBER($C105)),$B105&lt;=0,$C105&gt;$B105),0,1)</f>
        <v/>
      </c>
    </row>
    <row r="106">
      <c r="A106" s="21" t="n"/>
      <c r="B106" s="6" t="n"/>
      <c r="C106" s="6" t="n"/>
      <c r="D106" s="15">
        <f>IF(OR($B106="",NOT(ISNUMBER($B106)),NOT(ISNUMBER($C106)),$B106&lt;=0,$C106&gt;$B106),"",C106/B106)</f>
        <v/>
      </c>
      <c r="E106" s="22">
        <f>IF(OR($B106="",NOT(ISNUMBER($B106)),NOT(ISNUMBER($C106)),$B106&lt;=0,$C106&gt;$B106),"",SUMIFS($B$5:$B$304,$AB$5:$AB$304,1)-B106)</f>
        <v/>
      </c>
      <c r="F106" s="22">
        <f>IF(OR($B106="",NOT(ISNUMBER($B106)),NOT(ISNUMBER($C106)),$B106&lt;=0,$C106&gt;$B106),"",SUMIFS($C$5:$C$304,$AB$5:$AB$304,1)-C106)</f>
        <v/>
      </c>
      <c r="G106" s="23">
        <f>IF(OR($B106="",NOT(ISNUMBER($B106)),NOT(ISNUMBER($C106)),$B106&lt;=0,$C106&gt;$B106),"",(C106/B106-F106/E106)/SQRT(((C106+F106)/(B106+E106))*(1-((C106+F106)/(B106+E106)))*(1/B106+1/E106)))</f>
        <v/>
      </c>
      <c r="H106" s="13">
        <f>IF(OR($B106="",NOT(ISNUMBER($B106)),NOT(ISNUMBER($C106)),$B106&lt;=0,$C106&gt;$B106),"",2*(1-NORM.S.DIST(ABS(G106),TRUE)))</f>
        <v/>
      </c>
      <c r="I106" s="24">
        <f>IF(OR($B106="",NOT(ISNUMBER($B106)),NOT(ISNUMBER($C106)),$B106&lt;=0,$C106&gt;$B106),"",COUNTIF($H$5:$H$304,"&lt;"&amp;H106)+1)</f>
        <v/>
      </c>
      <c r="J106" s="13">
        <f>IF(OR($B106="",NOT(ISNUMBER($B106)),NOT(ISNUMBER($C106)),$B106&lt;=0,$C106&gt;$B106),"",I106/$S$5*$S$6)</f>
        <v/>
      </c>
      <c r="K106" s="13">
        <f>IF(OR($B106="",NOT(ISNUMBER($B106)),NOT(ISNUMBER($C106)),$B106&lt;=0,$C106&gt;$B106),"",MIN(1,MINIFS($AA$5:$AA$304,$I$5:$I$304,"&gt;="&amp;I106)))</f>
        <v/>
      </c>
      <c r="L106" s="15">
        <f>IF(OR($B106="",NOT(ISNUMBER($B106)),NOT(ISNUMBER($C106)),$B106&lt;=0,$C106&gt;$B106),"",MAX((((C106/B106)+$S$7^2/(2*B106))/(1+$S$7^2/B106))-(($S$7*SQRT((C106/B106)*(1-(C106/B106))/B106+$S$7^2/(4*B106^2)))/(1+$S$7^2/B106)),0))</f>
        <v/>
      </c>
      <c r="M106" s="15">
        <f>IF(OR($B106="",NOT(ISNUMBER($B106)),NOT(ISNUMBER($C106)),$B106&lt;=0,$C106&gt;$B106),"",MIN((((C106/B106)+$S$7^2/(2*B106))/(1+$S$7^2/B106))+(($S$7*SQRT((C106/B106)*(1-(C106/B106))/B106+$S$7^2/(4*B106^2)))/(1+$S$7^2/B106)),1))</f>
        <v/>
      </c>
      <c r="N106" s="25">
        <f>IF(OR($B106="",NOT(ISNUMBER($B106)),NOT(ISNUMBER($C106)),$B106&lt;=0,$C106&gt;$B106),"",IF(ABS(D106-F106/E106)/(F106/E106)&gt;=$S$8,"stands out","-"))</f>
        <v/>
      </c>
      <c r="O106" s="25">
        <f>IF(OR($B106="",NOT(ISNUMBER($B106)),NOT(ISNUMBER($C106)),$B106&lt;=0,$C106&gt;$B106),"",IF(H106&lt;$S$9,"significant","-"))</f>
        <v/>
      </c>
      <c r="P106" s="4">
        <f>IF(AND(ISNUMBER($C106),ISNUMBER($B106),$C106&gt;$B106),"more conversions than clicks - export one conversion per click",IF(OR($B106="",NOT(ISNUMBER($B106)),NOT(ISNUMBER($C106)),$B106&lt;=0,$C106&gt;$B106),"",IF(K106&lt;$S$6,"survives","-")))</f>
        <v/>
      </c>
      <c r="AA106" s="26">
        <f>IF(OR($B106="",NOT(ISNUMBER($B106)),NOT(ISNUMBER($C106)),$B106&lt;=0,$C106&gt;$B106),"",H106*$S$5/I106)</f>
        <v/>
      </c>
      <c r="AB106" s="5">
        <f>IF(OR($B106="",NOT(ISNUMBER($B106)),NOT(ISNUMBER($C106)),$B106&lt;=0,$C106&gt;$B106),0,1)</f>
        <v/>
      </c>
    </row>
    <row r="107">
      <c r="A107" s="21" t="n"/>
      <c r="B107" s="6" t="n"/>
      <c r="C107" s="6" t="n"/>
      <c r="D107" s="15">
        <f>IF(OR($B107="",NOT(ISNUMBER($B107)),NOT(ISNUMBER($C107)),$B107&lt;=0,$C107&gt;$B107),"",C107/B107)</f>
        <v/>
      </c>
      <c r="E107" s="22">
        <f>IF(OR($B107="",NOT(ISNUMBER($B107)),NOT(ISNUMBER($C107)),$B107&lt;=0,$C107&gt;$B107),"",SUMIFS($B$5:$B$304,$AB$5:$AB$304,1)-B107)</f>
        <v/>
      </c>
      <c r="F107" s="22">
        <f>IF(OR($B107="",NOT(ISNUMBER($B107)),NOT(ISNUMBER($C107)),$B107&lt;=0,$C107&gt;$B107),"",SUMIFS($C$5:$C$304,$AB$5:$AB$304,1)-C107)</f>
        <v/>
      </c>
      <c r="G107" s="23">
        <f>IF(OR($B107="",NOT(ISNUMBER($B107)),NOT(ISNUMBER($C107)),$B107&lt;=0,$C107&gt;$B107),"",(C107/B107-F107/E107)/SQRT(((C107+F107)/(B107+E107))*(1-((C107+F107)/(B107+E107)))*(1/B107+1/E107)))</f>
        <v/>
      </c>
      <c r="H107" s="13">
        <f>IF(OR($B107="",NOT(ISNUMBER($B107)),NOT(ISNUMBER($C107)),$B107&lt;=0,$C107&gt;$B107),"",2*(1-NORM.S.DIST(ABS(G107),TRUE)))</f>
        <v/>
      </c>
      <c r="I107" s="24">
        <f>IF(OR($B107="",NOT(ISNUMBER($B107)),NOT(ISNUMBER($C107)),$B107&lt;=0,$C107&gt;$B107),"",COUNTIF($H$5:$H$304,"&lt;"&amp;H107)+1)</f>
        <v/>
      </c>
      <c r="J107" s="13">
        <f>IF(OR($B107="",NOT(ISNUMBER($B107)),NOT(ISNUMBER($C107)),$B107&lt;=0,$C107&gt;$B107),"",I107/$S$5*$S$6)</f>
        <v/>
      </c>
      <c r="K107" s="13">
        <f>IF(OR($B107="",NOT(ISNUMBER($B107)),NOT(ISNUMBER($C107)),$B107&lt;=0,$C107&gt;$B107),"",MIN(1,MINIFS($AA$5:$AA$304,$I$5:$I$304,"&gt;="&amp;I107)))</f>
        <v/>
      </c>
      <c r="L107" s="15">
        <f>IF(OR($B107="",NOT(ISNUMBER($B107)),NOT(ISNUMBER($C107)),$B107&lt;=0,$C107&gt;$B107),"",MAX((((C107/B107)+$S$7^2/(2*B107))/(1+$S$7^2/B107))-(($S$7*SQRT((C107/B107)*(1-(C107/B107))/B107+$S$7^2/(4*B107^2)))/(1+$S$7^2/B107)),0))</f>
        <v/>
      </c>
      <c r="M107" s="15">
        <f>IF(OR($B107="",NOT(ISNUMBER($B107)),NOT(ISNUMBER($C107)),$B107&lt;=0,$C107&gt;$B107),"",MIN((((C107/B107)+$S$7^2/(2*B107))/(1+$S$7^2/B107))+(($S$7*SQRT((C107/B107)*(1-(C107/B107))/B107+$S$7^2/(4*B107^2)))/(1+$S$7^2/B107)),1))</f>
        <v/>
      </c>
      <c r="N107" s="25">
        <f>IF(OR($B107="",NOT(ISNUMBER($B107)),NOT(ISNUMBER($C107)),$B107&lt;=0,$C107&gt;$B107),"",IF(ABS(D107-F107/E107)/(F107/E107)&gt;=$S$8,"stands out","-"))</f>
        <v/>
      </c>
      <c r="O107" s="25">
        <f>IF(OR($B107="",NOT(ISNUMBER($B107)),NOT(ISNUMBER($C107)),$B107&lt;=0,$C107&gt;$B107),"",IF(H107&lt;$S$9,"significant","-"))</f>
        <v/>
      </c>
      <c r="P107" s="4">
        <f>IF(AND(ISNUMBER($C107),ISNUMBER($B107),$C107&gt;$B107),"more conversions than clicks - export one conversion per click",IF(OR($B107="",NOT(ISNUMBER($B107)),NOT(ISNUMBER($C107)),$B107&lt;=0,$C107&gt;$B107),"",IF(K107&lt;$S$6,"survives","-")))</f>
        <v/>
      </c>
      <c r="AA107" s="26">
        <f>IF(OR($B107="",NOT(ISNUMBER($B107)),NOT(ISNUMBER($C107)),$B107&lt;=0,$C107&gt;$B107),"",H107*$S$5/I107)</f>
        <v/>
      </c>
      <c r="AB107" s="5">
        <f>IF(OR($B107="",NOT(ISNUMBER($B107)),NOT(ISNUMBER($C107)),$B107&lt;=0,$C107&gt;$B107),0,1)</f>
        <v/>
      </c>
    </row>
    <row r="108">
      <c r="A108" s="21" t="n"/>
      <c r="B108" s="6" t="n"/>
      <c r="C108" s="6" t="n"/>
      <c r="D108" s="15">
        <f>IF(OR($B108="",NOT(ISNUMBER($B108)),NOT(ISNUMBER($C108)),$B108&lt;=0,$C108&gt;$B108),"",C108/B108)</f>
        <v/>
      </c>
      <c r="E108" s="22">
        <f>IF(OR($B108="",NOT(ISNUMBER($B108)),NOT(ISNUMBER($C108)),$B108&lt;=0,$C108&gt;$B108),"",SUMIFS($B$5:$B$304,$AB$5:$AB$304,1)-B108)</f>
        <v/>
      </c>
      <c r="F108" s="22">
        <f>IF(OR($B108="",NOT(ISNUMBER($B108)),NOT(ISNUMBER($C108)),$B108&lt;=0,$C108&gt;$B108),"",SUMIFS($C$5:$C$304,$AB$5:$AB$304,1)-C108)</f>
        <v/>
      </c>
      <c r="G108" s="23">
        <f>IF(OR($B108="",NOT(ISNUMBER($B108)),NOT(ISNUMBER($C108)),$B108&lt;=0,$C108&gt;$B108),"",(C108/B108-F108/E108)/SQRT(((C108+F108)/(B108+E108))*(1-((C108+F108)/(B108+E108)))*(1/B108+1/E108)))</f>
        <v/>
      </c>
      <c r="H108" s="13">
        <f>IF(OR($B108="",NOT(ISNUMBER($B108)),NOT(ISNUMBER($C108)),$B108&lt;=0,$C108&gt;$B108),"",2*(1-NORM.S.DIST(ABS(G108),TRUE)))</f>
        <v/>
      </c>
      <c r="I108" s="24">
        <f>IF(OR($B108="",NOT(ISNUMBER($B108)),NOT(ISNUMBER($C108)),$B108&lt;=0,$C108&gt;$B108),"",COUNTIF($H$5:$H$304,"&lt;"&amp;H108)+1)</f>
        <v/>
      </c>
      <c r="J108" s="13">
        <f>IF(OR($B108="",NOT(ISNUMBER($B108)),NOT(ISNUMBER($C108)),$B108&lt;=0,$C108&gt;$B108),"",I108/$S$5*$S$6)</f>
        <v/>
      </c>
      <c r="K108" s="13">
        <f>IF(OR($B108="",NOT(ISNUMBER($B108)),NOT(ISNUMBER($C108)),$B108&lt;=0,$C108&gt;$B108),"",MIN(1,MINIFS($AA$5:$AA$304,$I$5:$I$304,"&gt;="&amp;I108)))</f>
        <v/>
      </c>
      <c r="L108" s="15">
        <f>IF(OR($B108="",NOT(ISNUMBER($B108)),NOT(ISNUMBER($C108)),$B108&lt;=0,$C108&gt;$B108),"",MAX((((C108/B108)+$S$7^2/(2*B108))/(1+$S$7^2/B108))-(($S$7*SQRT((C108/B108)*(1-(C108/B108))/B108+$S$7^2/(4*B108^2)))/(1+$S$7^2/B108)),0))</f>
        <v/>
      </c>
      <c r="M108" s="15">
        <f>IF(OR($B108="",NOT(ISNUMBER($B108)),NOT(ISNUMBER($C108)),$B108&lt;=0,$C108&gt;$B108),"",MIN((((C108/B108)+$S$7^2/(2*B108))/(1+$S$7^2/B108))+(($S$7*SQRT((C108/B108)*(1-(C108/B108))/B108+$S$7^2/(4*B108^2)))/(1+$S$7^2/B108)),1))</f>
        <v/>
      </c>
      <c r="N108" s="25">
        <f>IF(OR($B108="",NOT(ISNUMBER($B108)),NOT(ISNUMBER($C108)),$B108&lt;=0,$C108&gt;$B108),"",IF(ABS(D108-F108/E108)/(F108/E108)&gt;=$S$8,"stands out","-"))</f>
        <v/>
      </c>
      <c r="O108" s="25">
        <f>IF(OR($B108="",NOT(ISNUMBER($B108)),NOT(ISNUMBER($C108)),$B108&lt;=0,$C108&gt;$B108),"",IF(H108&lt;$S$9,"significant","-"))</f>
        <v/>
      </c>
      <c r="P108" s="4">
        <f>IF(AND(ISNUMBER($C108),ISNUMBER($B108),$C108&gt;$B108),"more conversions than clicks - export one conversion per click",IF(OR($B108="",NOT(ISNUMBER($B108)),NOT(ISNUMBER($C108)),$B108&lt;=0,$C108&gt;$B108),"",IF(K108&lt;$S$6,"survives","-")))</f>
        <v/>
      </c>
      <c r="AA108" s="26">
        <f>IF(OR($B108="",NOT(ISNUMBER($B108)),NOT(ISNUMBER($C108)),$B108&lt;=0,$C108&gt;$B108),"",H108*$S$5/I108)</f>
        <v/>
      </c>
      <c r="AB108" s="5">
        <f>IF(OR($B108="",NOT(ISNUMBER($B108)),NOT(ISNUMBER($C108)),$B108&lt;=0,$C108&gt;$B108),0,1)</f>
        <v/>
      </c>
    </row>
    <row r="109">
      <c r="A109" s="21" t="n"/>
      <c r="B109" s="6" t="n"/>
      <c r="C109" s="6" t="n"/>
      <c r="D109" s="15">
        <f>IF(OR($B109="",NOT(ISNUMBER($B109)),NOT(ISNUMBER($C109)),$B109&lt;=0,$C109&gt;$B109),"",C109/B109)</f>
        <v/>
      </c>
      <c r="E109" s="22">
        <f>IF(OR($B109="",NOT(ISNUMBER($B109)),NOT(ISNUMBER($C109)),$B109&lt;=0,$C109&gt;$B109),"",SUMIFS($B$5:$B$304,$AB$5:$AB$304,1)-B109)</f>
        <v/>
      </c>
      <c r="F109" s="22">
        <f>IF(OR($B109="",NOT(ISNUMBER($B109)),NOT(ISNUMBER($C109)),$B109&lt;=0,$C109&gt;$B109),"",SUMIFS($C$5:$C$304,$AB$5:$AB$304,1)-C109)</f>
        <v/>
      </c>
      <c r="G109" s="23">
        <f>IF(OR($B109="",NOT(ISNUMBER($B109)),NOT(ISNUMBER($C109)),$B109&lt;=0,$C109&gt;$B109),"",(C109/B109-F109/E109)/SQRT(((C109+F109)/(B109+E109))*(1-((C109+F109)/(B109+E109)))*(1/B109+1/E109)))</f>
        <v/>
      </c>
      <c r="H109" s="13">
        <f>IF(OR($B109="",NOT(ISNUMBER($B109)),NOT(ISNUMBER($C109)),$B109&lt;=0,$C109&gt;$B109),"",2*(1-NORM.S.DIST(ABS(G109),TRUE)))</f>
        <v/>
      </c>
      <c r="I109" s="24">
        <f>IF(OR($B109="",NOT(ISNUMBER($B109)),NOT(ISNUMBER($C109)),$B109&lt;=0,$C109&gt;$B109),"",COUNTIF($H$5:$H$304,"&lt;"&amp;H109)+1)</f>
        <v/>
      </c>
      <c r="J109" s="13">
        <f>IF(OR($B109="",NOT(ISNUMBER($B109)),NOT(ISNUMBER($C109)),$B109&lt;=0,$C109&gt;$B109),"",I109/$S$5*$S$6)</f>
        <v/>
      </c>
      <c r="K109" s="13">
        <f>IF(OR($B109="",NOT(ISNUMBER($B109)),NOT(ISNUMBER($C109)),$B109&lt;=0,$C109&gt;$B109),"",MIN(1,MINIFS($AA$5:$AA$304,$I$5:$I$304,"&gt;="&amp;I109)))</f>
        <v/>
      </c>
      <c r="L109" s="15">
        <f>IF(OR($B109="",NOT(ISNUMBER($B109)),NOT(ISNUMBER($C109)),$B109&lt;=0,$C109&gt;$B109),"",MAX((((C109/B109)+$S$7^2/(2*B109))/(1+$S$7^2/B109))-(($S$7*SQRT((C109/B109)*(1-(C109/B109))/B109+$S$7^2/(4*B109^2)))/(1+$S$7^2/B109)),0))</f>
        <v/>
      </c>
      <c r="M109" s="15">
        <f>IF(OR($B109="",NOT(ISNUMBER($B109)),NOT(ISNUMBER($C109)),$B109&lt;=0,$C109&gt;$B109),"",MIN((((C109/B109)+$S$7^2/(2*B109))/(1+$S$7^2/B109))+(($S$7*SQRT((C109/B109)*(1-(C109/B109))/B109+$S$7^2/(4*B109^2)))/(1+$S$7^2/B109)),1))</f>
        <v/>
      </c>
      <c r="N109" s="25">
        <f>IF(OR($B109="",NOT(ISNUMBER($B109)),NOT(ISNUMBER($C109)),$B109&lt;=0,$C109&gt;$B109),"",IF(ABS(D109-F109/E109)/(F109/E109)&gt;=$S$8,"stands out","-"))</f>
        <v/>
      </c>
      <c r="O109" s="25">
        <f>IF(OR($B109="",NOT(ISNUMBER($B109)),NOT(ISNUMBER($C109)),$B109&lt;=0,$C109&gt;$B109),"",IF(H109&lt;$S$9,"significant","-"))</f>
        <v/>
      </c>
      <c r="P109" s="4">
        <f>IF(AND(ISNUMBER($C109),ISNUMBER($B109),$C109&gt;$B109),"more conversions than clicks - export one conversion per click",IF(OR($B109="",NOT(ISNUMBER($B109)),NOT(ISNUMBER($C109)),$B109&lt;=0,$C109&gt;$B109),"",IF(K109&lt;$S$6,"survives","-")))</f>
        <v/>
      </c>
      <c r="AA109" s="26">
        <f>IF(OR($B109="",NOT(ISNUMBER($B109)),NOT(ISNUMBER($C109)),$B109&lt;=0,$C109&gt;$B109),"",H109*$S$5/I109)</f>
        <v/>
      </c>
      <c r="AB109" s="5">
        <f>IF(OR($B109="",NOT(ISNUMBER($B109)),NOT(ISNUMBER($C109)),$B109&lt;=0,$C109&gt;$B109),0,1)</f>
        <v/>
      </c>
    </row>
    <row r="110">
      <c r="A110" s="21" t="n"/>
      <c r="B110" s="6" t="n"/>
      <c r="C110" s="6" t="n"/>
      <c r="D110" s="15">
        <f>IF(OR($B110="",NOT(ISNUMBER($B110)),NOT(ISNUMBER($C110)),$B110&lt;=0,$C110&gt;$B110),"",C110/B110)</f>
        <v/>
      </c>
      <c r="E110" s="22">
        <f>IF(OR($B110="",NOT(ISNUMBER($B110)),NOT(ISNUMBER($C110)),$B110&lt;=0,$C110&gt;$B110),"",SUMIFS($B$5:$B$304,$AB$5:$AB$304,1)-B110)</f>
        <v/>
      </c>
      <c r="F110" s="22">
        <f>IF(OR($B110="",NOT(ISNUMBER($B110)),NOT(ISNUMBER($C110)),$B110&lt;=0,$C110&gt;$B110),"",SUMIFS($C$5:$C$304,$AB$5:$AB$304,1)-C110)</f>
        <v/>
      </c>
      <c r="G110" s="23">
        <f>IF(OR($B110="",NOT(ISNUMBER($B110)),NOT(ISNUMBER($C110)),$B110&lt;=0,$C110&gt;$B110),"",(C110/B110-F110/E110)/SQRT(((C110+F110)/(B110+E110))*(1-((C110+F110)/(B110+E110)))*(1/B110+1/E110)))</f>
        <v/>
      </c>
      <c r="H110" s="13">
        <f>IF(OR($B110="",NOT(ISNUMBER($B110)),NOT(ISNUMBER($C110)),$B110&lt;=0,$C110&gt;$B110),"",2*(1-NORM.S.DIST(ABS(G110),TRUE)))</f>
        <v/>
      </c>
      <c r="I110" s="24">
        <f>IF(OR($B110="",NOT(ISNUMBER($B110)),NOT(ISNUMBER($C110)),$B110&lt;=0,$C110&gt;$B110),"",COUNTIF($H$5:$H$304,"&lt;"&amp;H110)+1)</f>
        <v/>
      </c>
      <c r="J110" s="13">
        <f>IF(OR($B110="",NOT(ISNUMBER($B110)),NOT(ISNUMBER($C110)),$B110&lt;=0,$C110&gt;$B110),"",I110/$S$5*$S$6)</f>
        <v/>
      </c>
      <c r="K110" s="13">
        <f>IF(OR($B110="",NOT(ISNUMBER($B110)),NOT(ISNUMBER($C110)),$B110&lt;=0,$C110&gt;$B110),"",MIN(1,MINIFS($AA$5:$AA$304,$I$5:$I$304,"&gt;="&amp;I110)))</f>
        <v/>
      </c>
      <c r="L110" s="15">
        <f>IF(OR($B110="",NOT(ISNUMBER($B110)),NOT(ISNUMBER($C110)),$B110&lt;=0,$C110&gt;$B110),"",MAX((((C110/B110)+$S$7^2/(2*B110))/(1+$S$7^2/B110))-(($S$7*SQRT((C110/B110)*(1-(C110/B110))/B110+$S$7^2/(4*B110^2)))/(1+$S$7^2/B110)),0))</f>
        <v/>
      </c>
      <c r="M110" s="15">
        <f>IF(OR($B110="",NOT(ISNUMBER($B110)),NOT(ISNUMBER($C110)),$B110&lt;=0,$C110&gt;$B110),"",MIN((((C110/B110)+$S$7^2/(2*B110))/(1+$S$7^2/B110))+(($S$7*SQRT((C110/B110)*(1-(C110/B110))/B110+$S$7^2/(4*B110^2)))/(1+$S$7^2/B110)),1))</f>
        <v/>
      </c>
      <c r="N110" s="25">
        <f>IF(OR($B110="",NOT(ISNUMBER($B110)),NOT(ISNUMBER($C110)),$B110&lt;=0,$C110&gt;$B110),"",IF(ABS(D110-F110/E110)/(F110/E110)&gt;=$S$8,"stands out","-"))</f>
        <v/>
      </c>
      <c r="O110" s="25">
        <f>IF(OR($B110="",NOT(ISNUMBER($B110)),NOT(ISNUMBER($C110)),$B110&lt;=0,$C110&gt;$B110),"",IF(H110&lt;$S$9,"significant","-"))</f>
        <v/>
      </c>
      <c r="P110" s="4">
        <f>IF(AND(ISNUMBER($C110),ISNUMBER($B110),$C110&gt;$B110),"more conversions than clicks - export one conversion per click",IF(OR($B110="",NOT(ISNUMBER($B110)),NOT(ISNUMBER($C110)),$B110&lt;=0,$C110&gt;$B110),"",IF(K110&lt;$S$6,"survives","-")))</f>
        <v/>
      </c>
      <c r="AA110" s="26">
        <f>IF(OR($B110="",NOT(ISNUMBER($B110)),NOT(ISNUMBER($C110)),$B110&lt;=0,$C110&gt;$B110),"",H110*$S$5/I110)</f>
        <v/>
      </c>
      <c r="AB110" s="5">
        <f>IF(OR($B110="",NOT(ISNUMBER($B110)),NOT(ISNUMBER($C110)),$B110&lt;=0,$C110&gt;$B110),0,1)</f>
        <v/>
      </c>
    </row>
    <row r="111">
      <c r="A111" s="21" t="n"/>
      <c r="B111" s="6" t="n"/>
      <c r="C111" s="6" t="n"/>
      <c r="D111" s="15">
        <f>IF(OR($B111="",NOT(ISNUMBER($B111)),NOT(ISNUMBER($C111)),$B111&lt;=0,$C111&gt;$B111),"",C111/B111)</f>
        <v/>
      </c>
      <c r="E111" s="22">
        <f>IF(OR($B111="",NOT(ISNUMBER($B111)),NOT(ISNUMBER($C111)),$B111&lt;=0,$C111&gt;$B111),"",SUMIFS($B$5:$B$304,$AB$5:$AB$304,1)-B111)</f>
        <v/>
      </c>
      <c r="F111" s="22">
        <f>IF(OR($B111="",NOT(ISNUMBER($B111)),NOT(ISNUMBER($C111)),$B111&lt;=0,$C111&gt;$B111),"",SUMIFS($C$5:$C$304,$AB$5:$AB$304,1)-C111)</f>
        <v/>
      </c>
      <c r="G111" s="23">
        <f>IF(OR($B111="",NOT(ISNUMBER($B111)),NOT(ISNUMBER($C111)),$B111&lt;=0,$C111&gt;$B111),"",(C111/B111-F111/E111)/SQRT(((C111+F111)/(B111+E111))*(1-((C111+F111)/(B111+E111)))*(1/B111+1/E111)))</f>
        <v/>
      </c>
      <c r="H111" s="13">
        <f>IF(OR($B111="",NOT(ISNUMBER($B111)),NOT(ISNUMBER($C111)),$B111&lt;=0,$C111&gt;$B111),"",2*(1-NORM.S.DIST(ABS(G111),TRUE)))</f>
        <v/>
      </c>
      <c r="I111" s="24">
        <f>IF(OR($B111="",NOT(ISNUMBER($B111)),NOT(ISNUMBER($C111)),$B111&lt;=0,$C111&gt;$B111),"",COUNTIF($H$5:$H$304,"&lt;"&amp;H111)+1)</f>
        <v/>
      </c>
      <c r="J111" s="13">
        <f>IF(OR($B111="",NOT(ISNUMBER($B111)),NOT(ISNUMBER($C111)),$B111&lt;=0,$C111&gt;$B111),"",I111/$S$5*$S$6)</f>
        <v/>
      </c>
      <c r="K111" s="13">
        <f>IF(OR($B111="",NOT(ISNUMBER($B111)),NOT(ISNUMBER($C111)),$B111&lt;=0,$C111&gt;$B111),"",MIN(1,MINIFS($AA$5:$AA$304,$I$5:$I$304,"&gt;="&amp;I111)))</f>
        <v/>
      </c>
      <c r="L111" s="15">
        <f>IF(OR($B111="",NOT(ISNUMBER($B111)),NOT(ISNUMBER($C111)),$B111&lt;=0,$C111&gt;$B111),"",MAX((((C111/B111)+$S$7^2/(2*B111))/(1+$S$7^2/B111))-(($S$7*SQRT((C111/B111)*(1-(C111/B111))/B111+$S$7^2/(4*B111^2)))/(1+$S$7^2/B111)),0))</f>
        <v/>
      </c>
      <c r="M111" s="15">
        <f>IF(OR($B111="",NOT(ISNUMBER($B111)),NOT(ISNUMBER($C111)),$B111&lt;=0,$C111&gt;$B111),"",MIN((((C111/B111)+$S$7^2/(2*B111))/(1+$S$7^2/B111))+(($S$7*SQRT((C111/B111)*(1-(C111/B111))/B111+$S$7^2/(4*B111^2)))/(1+$S$7^2/B111)),1))</f>
        <v/>
      </c>
      <c r="N111" s="25">
        <f>IF(OR($B111="",NOT(ISNUMBER($B111)),NOT(ISNUMBER($C111)),$B111&lt;=0,$C111&gt;$B111),"",IF(ABS(D111-F111/E111)/(F111/E111)&gt;=$S$8,"stands out","-"))</f>
        <v/>
      </c>
      <c r="O111" s="25">
        <f>IF(OR($B111="",NOT(ISNUMBER($B111)),NOT(ISNUMBER($C111)),$B111&lt;=0,$C111&gt;$B111),"",IF(H111&lt;$S$9,"significant","-"))</f>
        <v/>
      </c>
      <c r="P111" s="4">
        <f>IF(AND(ISNUMBER($C111),ISNUMBER($B111),$C111&gt;$B111),"more conversions than clicks - export one conversion per click",IF(OR($B111="",NOT(ISNUMBER($B111)),NOT(ISNUMBER($C111)),$B111&lt;=0,$C111&gt;$B111),"",IF(K111&lt;$S$6,"survives","-")))</f>
        <v/>
      </c>
      <c r="AA111" s="26">
        <f>IF(OR($B111="",NOT(ISNUMBER($B111)),NOT(ISNUMBER($C111)),$B111&lt;=0,$C111&gt;$B111),"",H111*$S$5/I111)</f>
        <v/>
      </c>
      <c r="AB111" s="5">
        <f>IF(OR($B111="",NOT(ISNUMBER($B111)),NOT(ISNUMBER($C111)),$B111&lt;=0,$C111&gt;$B111),0,1)</f>
        <v/>
      </c>
    </row>
    <row r="112">
      <c r="A112" s="21" t="n"/>
      <c r="B112" s="6" t="n"/>
      <c r="C112" s="6" t="n"/>
      <c r="D112" s="15">
        <f>IF(OR($B112="",NOT(ISNUMBER($B112)),NOT(ISNUMBER($C112)),$B112&lt;=0,$C112&gt;$B112),"",C112/B112)</f>
        <v/>
      </c>
      <c r="E112" s="22">
        <f>IF(OR($B112="",NOT(ISNUMBER($B112)),NOT(ISNUMBER($C112)),$B112&lt;=0,$C112&gt;$B112),"",SUMIFS($B$5:$B$304,$AB$5:$AB$304,1)-B112)</f>
        <v/>
      </c>
      <c r="F112" s="22">
        <f>IF(OR($B112="",NOT(ISNUMBER($B112)),NOT(ISNUMBER($C112)),$B112&lt;=0,$C112&gt;$B112),"",SUMIFS($C$5:$C$304,$AB$5:$AB$304,1)-C112)</f>
        <v/>
      </c>
      <c r="G112" s="23">
        <f>IF(OR($B112="",NOT(ISNUMBER($B112)),NOT(ISNUMBER($C112)),$B112&lt;=0,$C112&gt;$B112),"",(C112/B112-F112/E112)/SQRT(((C112+F112)/(B112+E112))*(1-((C112+F112)/(B112+E112)))*(1/B112+1/E112)))</f>
        <v/>
      </c>
      <c r="H112" s="13">
        <f>IF(OR($B112="",NOT(ISNUMBER($B112)),NOT(ISNUMBER($C112)),$B112&lt;=0,$C112&gt;$B112),"",2*(1-NORM.S.DIST(ABS(G112),TRUE)))</f>
        <v/>
      </c>
      <c r="I112" s="24">
        <f>IF(OR($B112="",NOT(ISNUMBER($B112)),NOT(ISNUMBER($C112)),$B112&lt;=0,$C112&gt;$B112),"",COUNTIF($H$5:$H$304,"&lt;"&amp;H112)+1)</f>
        <v/>
      </c>
      <c r="J112" s="13">
        <f>IF(OR($B112="",NOT(ISNUMBER($B112)),NOT(ISNUMBER($C112)),$B112&lt;=0,$C112&gt;$B112),"",I112/$S$5*$S$6)</f>
        <v/>
      </c>
      <c r="K112" s="13">
        <f>IF(OR($B112="",NOT(ISNUMBER($B112)),NOT(ISNUMBER($C112)),$B112&lt;=0,$C112&gt;$B112),"",MIN(1,MINIFS($AA$5:$AA$304,$I$5:$I$304,"&gt;="&amp;I112)))</f>
        <v/>
      </c>
      <c r="L112" s="15">
        <f>IF(OR($B112="",NOT(ISNUMBER($B112)),NOT(ISNUMBER($C112)),$B112&lt;=0,$C112&gt;$B112),"",MAX((((C112/B112)+$S$7^2/(2*B112))/(1+$S$7^2/B112))-(($S$7*SQRT((C112/B112)*(1-(C112/B112))/B112+$S$7^2/(4*B112^2)))/(1+$S$7^2/B112)),0))</f>
        <v/>
      </c>
      <c r="M112" s="15">
        <f>IF(OR($B112="",NOT(ISNUMBER($B112)),NOT(ISNUMBER($C112)),$B112&lt;=0,$C112&gt;$B112),"",MIN((((C112/B112)+$S$7^2/(2*B112))/(1+$S$7^2/B112))+(($S$7*SQRT((C112/B112)*(1-(C112/B112))/B112+$S$7^2/(4*B112^2)))/(1+$S$7^2/B112)),1))</f>
        <v/>
      </c>
      <c r="N112" s="25">
        <f>IF(OR($B112="",NOT(ISNUMBER($B112)),NOT(ISNUMBER($C112)),$B112&lt;=0,$C112&gt;$B112),"",IF(ABS(D112-F112/E112)/(F112/E112)&gt;=$S$8,"stands out","-"))</f>
        <v/>
      </c>
      <c r="O112" s="25">
        <f>IF(OR($B112="",NOT(ISNUMBER($B112)),NOT(ISNUMBER($C112)),$B112&lt;=0,$C112&gt;$B112),"",IF(H112&lt;$S$9,"significant","-"))</f>
        <v/>
      </c>
      <c r="P112" s="4">
        <f>IF(AND(ISNUMBER($C112),ISNUMBER($B112),$C112&gt;$B112),"more conversions than clicks - export one conversion per click",IF(OR($B112="",NOT(ISNUMBER($B112)),NOT(ISNUMBER($C112)),$B112&lt;=0,$C112&gt;$B112),"",IF(K112&lt;$S$6,"survives","-")))</f>
        <v/>
      </c>
      <c r="AA112" s="26">
        <f>IF(OR($B112="",NOT(ISNUMBER($B112)),NOT(ISNUMBER($C112)),$B112&lt;=0,$C112&gt;$B112),"",H112*$S$5/I112)</f>
        <v/>
      </c>
      <c r="AB112" s="5">
        <f>IF(OR($B112="",NOT(ISNUMBER($B112)),NOT(ISNUMBER($C112)),$B112&lt;=0,$C112&gt;$B112),0,1)</f>
        <v/>
      </c>
    </row>
    <row r="113">
      <c r="A113" s="21" t="n"/>
      <c r="B113" s="6" t="n"/>
      <c r="C113" s="6" t="n"/>
      <c r="D113" s="15">
        <f>IF(OR($B113="",NOT(ISNUMBER($B113)),NOT(ISNUMBER($C113)),$B113&lt;=0,$C113&gt;$B113),"",C113/B113)</f>
        <v/>
      </c>
      <c r="E113" s="22">
        <f>IF(OR($B113="",NOT(ISNUMBER($B113)),NOT(ISNUMBER($C113)),$B113&lt;=0,$C113&gt;$B113),"",SUMIFS($B$5:$B$304,$AB$5:$AB$304,1)-B113)</f>
        <v/>
      </c>
      <c r="F113" s="22">
        <f>IF(OR($B113="",NOT(ISNUMBER($B113)),NOT(ISNUMBER($C113)),$B113&lt;=0,$C113&gt;$B113),"",SUMIFS($C$5:$C$304,$AB$5:$AB$304,1)-C113)</f>
        <v/>
      </c>
      <c r="G113" s="23">
        <f>IF(OR($B113="",NOT(ISNUMBER($B113)),NOT(ISNUMBER($C113)),$B113&lt;=0,$C113&gt;$B113),"",(C113/B113-F113/E113)/SQRT(((C113+F113)/(B113+E113))*(1-((C113+F113)/(B113+E113)))*(1/B113+1/E113)))</f>
        <v/>
      </c>
      <c r="H113" s="13">
        <f>IF(OR($B113="",NOT(ISNUMBER($B113)),NOT(ISNUMBER($C113)),$B113&lt;=0,$C113&gt;$B113),"",2*(1-NORM.S.DIST(ABS(G113),TRUE)))</f>
        <v/>
      </c>
      <c r="I113" s="24">
        <f>IF(OR($B113="",NOT(ISNUMBER($B113)),NOT(ISNUMBER($C113)),$B113&lt;=0,$C113&gt;$B113),"",COUNTIF($H$5:$H$304,"&lt;"&amp;H113)+1)</f>
        <v/>
      </c>
      <c r="J113" s="13">
        <f>IF(OR($B113="",NOT(ISNUMBER($B113)),NOT(ISNUMBER($C113)),$B113&lt;=0,$C113&gt;$B113),"",I113/$S$5*$S$6)</f>
        <v/>
      </c>
      <c r="K113" s="13">
        <f>IF(OR($B113="",NOT(ISNUMBER($B113)),NOT(ISNUMBER($C113)),$B113&lt;=0,$C113&gt;$B113),"",MIN(1,MINIFS($AA$5:$AA$304,$I$5:$I$304,"&gt;="&amp;I113)))</f>
        <v/>
      </c>
      <c r="L113" s="15">
        <f>IF(OR($B113="",NOT(ISNUMBER($B113)),NOT(ISNUMBER($C113)),$B113&lt;=0,$C113&gt;$B113),"",MAX((((C113/B113)+$S$7^2/(2*B113))/(1+$S$7^2/B113))-(($S$7*SQRT((C113/B113)*(1-(C113/B113))/B113+$S$7^2/(4*B113^2)))/(1+$S$7^2/B113)),0))</f>
        <v/>
      </c>
      <c r="M113" s="15">
        <f>IF(OR($B113="",NOT(ISNUMBER($B113)),NOT(ISNUMBER($C113)),$B113&lt;=0,$C113&gt;$B113),"",MIN((((C113/B113)+$S$7^2/(2*B113))/(1+$S$7^2/B113))+(($S$7*SQRT((C113/B113)*(1-(C113/B113))/B113+$S$7^2/(4*B113^2)))/(1+$S$7^2/B113)),1))</f>
        <v/>
      </c>
      <c r="N113" s="25">
        <f>IF(OR($B113="",NOT(ISNUMBER($B113)),NOT(ISNUMBER($C113)),$B113&lt;=0,$C113&gt;$B113),"",IF(ABS(D113-F113/E113)/(F113/E113)&gt;=$S$8,"stands out","-"))</f>
        <v/>
      </c>
      <c r="O113" s="25">
        <f>IF(OR($B113="",NOT(ISNUMBER($B113)),NOT(ISNUMBER($C113)),$B113&lt;=0,$C113&gt;$B113),"",IF(H113&lt;$S$9,"significant","-"))</f>
        <v/>
      </c>
      <c r="P113" s="4">
        <f>IF(AND(ISNUMBER($C113),ISNUMBER($B113),$C113&gt;$B113),"more conversions than clicks - export one conversion per click",IF(OR($B113="",NOT(ISNUMBER($B113)),NOT(ISNUMBER($C113)),$B113&lt;=0,$C113&gt;$B113),"",IF(K113&lt;$S$6,"survives","-")))</f>
        <v/>
      </c>
      <c r="AA113" s="26">
        <f>IF(OR($B113="",NOT(ISNUMBER($B113)),NOT(ISNUMBER($C113)),$B113&lt;=0,$C113&gt;$B113),"",H113*$S$5/I113)</f>
        <v/>
      </c>
      <c r="AB113" s="5">
        <f>IF(OR($B113="",NOT(ISNUMBER($B113)),NOT(ISNUMBER($C113)),$B113&lt;=0,$C113&gt;$B113),0,1)</f>
        <v/>
      </c>
    </row>
    <row r="114">
      <c r="A114" s="21" t="n"/>
      <c r="B114" s="6" t="n"/>
      <c r="C114" s="6" t="n"/>
      <c r="D114" s="15">
        <f>IF(OR($B114="",NOT(ISNUMBER($B114)),NOT(ISNUMBER($C114)),$B114&lt;=0,$C114&gt;$B114),"",C114/B114)</f>
        <v/>
      </c>
      <c r="E114" s="22">
        <f>IF(OR($B114="",NOT(ISNUMBER($B114)),NOT(ISNUMBER($C114)),$B114&lt;=0,$C114&gt;$B114),"",SUMIFS($B$5:$B$304,$AB$5:$AB$304,1)-B114)</f>
        <v/>
      </c>
      <c r="F114" s="22">
        <f>IF(OR($B114="",NOT(ISNUMBER($B114)),NOT(ISNUMBER($C114)),$B114&lt;=0,$C114&gt;$B114),"",SUMIFS($C$5:$C$304,$AB$5:$AB$304,1)-C114)</f>
        <v/>
      </c>
      <c r="G114" s="23">
        <f>IF(OR($B114="",NOT(ISNUMBER($B114)),NOT(ISNUMBER($C114)),$B114&lt;=0,$C114&gt;$B114),"",(C114/B114-F114/E114)/SQRT(((C114+F114)/(B114+E114))*(1-((C114+F114)/(B114+E114)))*(1/B114+1/E114)))</f>
        <v/>
      </c>
      <c r="H114" s="13">
        <f>IF(OR($B114="",NOT(ISNUMBER($B114)),NOT(ISNUMBER($C114)),$B114&lt;=0,$C114&gt;$B114),"",2*(1-NORM.S.DIST(ABS(G114),TRUE)))</f>
        <v/>
      </c>
      <c r="I114" s="24">
        <f>IF(OR($B114="",NOT(ISNUMBER($B114)),NOT(ISNUMBER($C114)),$B114&lt;=0,$C114&gt;$B114),"",COUNTIF($H$5:$H$304,"&lt;"&amp;H114)+1)</f>
        <v/>
      </c>
      <c r="J114" s="13">
        <f>IF(OR($B114="",NOT(ISNUMBER($B114)),NOT(ISNUMBER($C114)),$B114&lt;=0,$C114&gt;$B114),"",I114/$S$5*$S$6)</f>
        <v/>
      </c>
      <c r="K114" s="13">
        <f>IF(OR($B114="",NOT(ISNUMBER($B114)),NOT(ISNUMBER($C114)),$B114&lt;=0,$C114&gt;$B114),"",MIN(1,MINIFS($AA$5:$AA$304,$I$5:$I$304,"&gt;="&amp;I114)))</f>
        <v/>
      </c>
      <c r="L114" s="15">
        <f>IF(OR($B114="",NOT(ISNUMBER($B114)),NOT(ISNUMBER($C114)),$B114&lt;=0,$C114&gt;$B114),"",MAX((((C114/B114)+$S$7^2/(2*B114))/(1+$S$7^2/B114))-(($S$7*SQRT((C114/B114)*(1-(C114/B114))/B114+$S$7^2/(4*B114^2)))/(1+$S$7^2/B114)),0))</f>
        <v/>
      </c>
      <c r="M114" s="15">
        <f>IF(OR($B114="",NOT(ISNUMBER($B114)),NOT(ISNUMBER($C114)),$B114&lt;=0,$C114&gt;$B114),"",MIN((((C114/B114)+$S$7^2/(2*B114))/(1+$S$7^2/B114))+(($S$7*SQRT((C114/B114)*(1-(C114/B114))/B114+$S$7^2/(4*B114^2)))/(1+$S$7^2/B114)),1))</f>
        <v/>
      </c>
      <c r="N114" s="25">
        <f>IF(OR($B114="",NOT(ISNUMBER($B114)),NOT(ISNUMBER($C114)),$B114&lt;=0,$C114&gt;$B114),"",IF(ABS(D114-F114/E114)/(F114/E114)&gt;=$S$8,"stands out","-"))</f>
        <v/>
      </c>
      <c r="O114" s="25">
        <f>IF(OR($B114="",NOT(ISNUMBER($B114)),NOT(ISNUMBER($C114)),$B114&lt;=0,$C114&gt;$B114),"",IF(H114&lt;$S$9,"significant","-"))</f>
        <v/>
      </c>
      <c r="P114" s="4">
        <f>IF(AND(ISNUMBER($C114),ISNUMBER($B114),$C114&gt;$B114),"more conversions than clicks - export one conversion per click",IF(OR($B114="",NOT(ISNUMBER($B114)),NOT(ISNUMBER($C114)),$B114&lt;=0,$C114&gt;$B114),"",IF(K114&lt;$S$6,"survives","-")))</f>
        <v/>
      </c>
      <c r="AA114" s="26">
        <f>IF(OR($B114="",NOT(ISNUMBER($B114)),NOT(ISNUMBER($C114)),$B114&lt;=0,$C114&gt;$B114),"",H114*$S$5/I114)</f>
        <v/>
      </c>
      <c r="AB114" s="5">
        <f>IF(OR($B114="",NOT(ISNUMBER($B114)),NOT(ISNUMBER($C114)),$B114&lt;=0,$C114&gt;$B114),0,1)</f>
        <v/>
      </c>
    </row>
    <row r="115">
      <c r="A115" s="21" t="n"/>
      <c r="B115" s="6" t="n"/>
      <c r="C115" s="6" t="n"/>
      <c r="D115" s="15">
        <f>IF(OR($B115="",NOT(ISNUMBER($B115)),NOT(ISNUMBER($C115)),$B115&lt;=0,$C115&gt;$B115),"",C115/B115)</f>
        <v/>
      </c>
      <c r="E115" s="22">
        <f>IF(OR($B115="",NOT(ISNUMBER($B115)),NOT(ISNUMBER($C115)),$B115&lt;=0,$C115&gt;$B115),"",SUMIFS($B$5:$B$304,$AB$5:$AB$304,1)-B115)</f>
        <v/>
      </c>
      <c r="F115" s="22">
        <f>IF(OR($B115="",NOT(ISNUMBER($B115)),NOT(ISNUMBER($C115)),$B115&lt;=0,$C115&gt;$B115),"",SUMIFS($C$5:$C$304,$AB$5:$AB$304,1)-C115)</f>
        <v/>
      </c>
      <c r="G115" s="23">
        <f>IF(OR($B115="",NOT(ISNUMBER($B115)),NOT(ISNUMBER($C115)),$B115&lt;=0,$C115&gt;$B115),"",(C115/B115-F115/E115)/SQRT(((C115+F115)/(B115+E115))*(1-((C115+F115)/(B115+E115)))*(1/B115+1/E115)))</f>
        <v/>
      </c>
      <c r="H115" s="13">
        <f>IF(OR($B115="",NOT(ISNUMBER($B115)),NOT(ISNUMBER($C115)),$B115&lt;=0,$C115&gt;$B115),"",2*(1-NORM.S.DIST(ABS(G115),TRUE)))</f>
        <v/>
      </c>
      <c r="I115" s="24">
        <f>IF(OR($B115="",NOT(ISNUMBER($B115)),NOT(ISNUMBER($C115)),$B115&lt;=0,$C115&gt;$B115),"",COUNTIF($H$5:$H$304,"&lt;"&amp;H115)+1)</f>
        <v/>
      </c>
      <c r="J115" s="13">
        <f>IF(OR($B115="",NOT(ISNUMBER($B115)),NOT(ISNUMBER($C115)),$B115&lt;=0,$C115&gt;$B115),"",I115/$S$5*$S$6)</f>
        <v/>
      </c>
      <c r="K115" s="13">
        <f>IF(OR($B115="",NOT(ISNUMBER($B115)),NOT(ISNUMBER($C115)),$B115&lt;=0,$C115&gt;$B115),"",MIN(1,MINIFS($AA$5:$AA$304,$I$5:$I$304,"&gt;="&amp;I115)))</f>
        <v/>
      </c>
      <c r="L115" s="15">
        <f>IF(OR($B115="",NOT(ISNUMBER($B115)),NOT(ISNUMBER($C115)),$B115&lt;=0,$C115&gt;$B115),"",MAX((((C115/B115)+$S$7^2/(2*B115))/(1+$S$7^2/B115))-(($S$7*SQRT((C115/B115)*(1-(C115/B115))/B115+$S$7^2/(4*B115^2)))/(1+$S$7^2/B115)),0))</f>
        <v/>
      </c>
      <c r="M115" s="15">
        <f>IF(OR($B115="",NOT(ISNUMBER($B115)),NOT(ISNUMBER($C115)),$B115&lt;=0,$C115&gt;$B115),"",MIN((((C115/B115)+$S$7^2/(2*B115))/(1+$S$7^2/B115))+(($S$7*SQRT((C115/B115)*(1-(C115/B115))/B115+$S$7^2/(4*B115^2)))/(1+$S$7^2/B115)),1))</f>
        <v/>
      </c>
      <c r="N115" s="25">
        <f>IF(OR($B115="",NOT(ISNUMBER($B115)),NOT(ISNUMBER($C115)),$B115&lt;=0,$C115&gt;$B115),"",IF(ABS(D115-F115/E115)/(F115/E115)&gt;=$S$8,"stands out","-"))</f>
        <v/>
      </c>
      <c r="O115" s="25">
        <f>IF(OR($B115="",NOT(ISNUMBER($B115)),NOT(ISNUMBER($C115)),$B115&lt;=0,$C115&gt;$B115),"",IF(H115&lt;$S$9,"significant","-"))</f>
        <v/>
      </c>
      <c r="P115" s="4">
        <f>IF(AND(ISNUMBER($C115),ISNUMBER($B115),$C115&gt;$B115),"more conversions than clicks - export one conversion per click",IF(OR($B115="",NOT(ISNUMBER($B115)),NOT(ISNUMBER($C115)),$B115&lt;=0,$C115&gt;$B115),"",IF(K115&lt;$S$6,"survives","-")))</f>
        <v/>
      </c>
      <c r="AA115" s="26">
        <f>IF(OR($B115="",NOT(ISNUMBER($B115)),NOT(ISNUMBER($C115)),$B115&lt;=0,$C115&gt;$B115),"",H115*$S$5/I115)</f>
        <v/>
      </c>
      <c r="AB115" s="5">
        <f>IF(OR($B115="",NOT(ISNUMBER($B115)),NOT(ISNUMBER($C115)),$B115&lt;=0,$C115&gt;$B115),0,1)</f>
        <v/>
      </c>
    </row>
    <row r="116">
      <c r="A116" s="21" t="n"/>
      <c r="B116" s="6" t="n"/>
      <c r="C116" s="6" t="n"/>
      <c r="D116" s="15">
        <f>IF(OR($B116="",NOT(ISNUMBER($B116)),NOT(ISNUMBER($C116)),$B116&lt;=0,$C116&gt;$B116),"",C116/B116)</f>
        <v/>
      </c>
      <c r="E116" s="22">
        <f>IF(OR($B116="",NOT(ISNUMBER($B116)),NOT(ISNUMBER($C116)),$B116&lt;=0,$C116&gt;$B116),"",SUMIFS($B$5:$B$304,$AB$5:$AB$304,1)-B116)</f>
        <v/>
      </c>
      <c r="F116" s="22">
        <f>IF(OR($B116="",NOT(ISNUMBER($B116)),NOT(ISNUMBER($C116)),$B116&lt;=0,$C116&gt;$B116),"",SUMIFS($C$5:$C$304,$AB$5:$AB$304,1)-C116)</f>
        <v/>
      </c>
      <c r="G116" s="23">
        <f>IF(OR($B116="",NOT(ISNUMBER($B116)),NOT(ISNUMBER($C116)),$B116&lt;=0,$C116&gt;$B116),"",(C116/B116-F116/E116)/SQRT(((C116+F116)/(B116+E116))*(1-((C116+F116)/(B116+E116)))*(1/B116+1/E116)))</f>
        <v/>
      </c>
      <c r="H116" s="13">
        <f>IF(OR($B116="",NOT(ISNUMBER($B116)),NOT(ISNUMBER($C116)),$B116&lt;=0,$C116&gt;$B116),"",2*(1-NORM.S.DIST(ABS(G116),TRUE)))</f>
        <v/>
      </c>
      <c r="I116" s="24">
        <f>IF(OR($B116="",NOT(ISNUMBER($B116)),NOT(ISNUMBER($C116)),$B116&lt;=0,$C116&gt;$B116),"",COUNTIF($H$5:$H$304,"&lt;"&amp;H116)+1)</f>
        <v/>
      </c>
      <c r="J116" s="13">
        <f>IF(OR($B116="",NOT(ISNUMBER($B116)),NOT(ISNUMBER($C116)),$B116&lt;=0,$C116&gt;$B116),"",I116/$S$5*$S$6)</f>
        <v/>
      </c>
      <c r="K116" s="13">
        <f>IF(OR($B116="",NOT(ISNUMBER($B116)),NOT(ISNUMBER($C116)),$B116&lt;=0,$C116&gt;$B116),"",MIN(1,MINIFS($AA$5:$AA$304,$I$5:$I$304,"&gt;="&amp;I116)))</f>
        <v/>
      </c>
      <c r="L116" s="15">
        <f>IF(OR($B116="",NOT(ISNUMBER($B116)),NOT(ISNUMBER($C116)),$B116&lt;=0,$C116&gt;$B116),"",MAX((((C116/B116)+$S$7^2/(2*B116))/(1+$S$7^2/B116))-(($S$7*SQRT((C116/B116)*(1-(C116/B116))/B116+$S$7^2/(4*B116^2)))/(1+$S$7^2/B116)),0))</f>
        <v/>
      </c>
      <c r="M116" s="15">
        <f>IF(OR($B116="",NOT(ISNUMBER($B116)),NOT(ISNUMBER($C116)),$B116&lt;=0,$C116&gt;$B116),"",MIN((((C116/B116)+$S$7^2/(2*B116))/(1+$S$7^2/B116))+(($S$7*SQRT((C116/B116)*(1-(C116/B116))/B116+$S$7^2/(4*B116^2)))/(1+$S$7^2/B116)),1))</f>
        <v/>
      </c>
      <c r="N116" s="25">
        <f>IF(OR($B116="",NOT(ISNUMBER($B116)),NOT(ISNUMBER($C116)),$B116&lt;=0,$C116&gt;$B116),"",IF(ABS(D116-F116/E116)/(F116/E116)&gt;=$S$8,"stands out","-"))</f>
        <v/>
      </c>
      <c r="O116" s="25">
        <f>IF(OR($B116="",NOT(ISNUMBER($B116)),NOT(ISNUMBER($C116)),$B116&lt;=0,$C116&gt;$B116),"",IF(H116&lt;$S$9,"significant","-"))</f>
        <v/>
      </c>
      <c r="P116" s="4">
        <f>IF(AND(ISNUMBER($C116),ISNUMBER($B116),$C116&gt;$B116),"more conversions than clicks - export one conversion per click",IF(OR($B116="",NOT(ISNUMBER($B116)),NOT(ISNUMBER($C116)),$B116&lt;=0,$C116&gt;$B116),"",IF(K116&lt;$S$6,"survives","-")))</f>
        <v/>
      </c>
      <c r="AA116" s="26">
        <f>IF(OR($B116="",NOT(ISNUMBER($B116)),NOT(ISNUMBER($C116)),$B116&lt;=0,$C116&gt;$B116),"",H116*$S$5/I116)</f>
        <v/>
      </c>
      <c r="AB116" s="5">
        <f>IF(OR($B116="",NOT(ISNUMBER($B116)),NOT(ISNUMBER($C116)),$B116&lt;=0,$C116&gt;$B116),0,1)</f>
        <v/>
      </c>
    </row>
    <row r="117">
      <c r="A117" s="21" t="n"/>
      <c r="B117" s="6" t="n"/>
      <c r="C117" s="6" t="n"/>
      <c r="D117" s="15">
        <f>IF(OR($B117="",NOT(ISNUMBER($B117)),NOT(ISNUMBER($C117)),$B117&lt;=0,$C117&gt;$B117),"",C117/B117)</f>
        <v/>
      </c>
      <c r="E117" s="22">
        <f>IF(OR($B117="",NOT(ISNUMBER($B117)),NOT(ISNUMBER($C117)),$B117&lt;=0,$C117&gt;$B117),"",SUMIFS($B$5:$B$304,$AB$5:$AB$304,1)-B117)</f>
        <v/>
      </c>
      <c r="F117" s="22">
        <f>IF(OR($B117="",NOT(ISNUMBER($B117)),NOT(ISNUMBER($C117)),$B117&lt;=0,$C117&gt;$B117),"",SUMIFS($C$5:$C$304,$AB$5:$AB$304,1)-C117)</f>
        <v/>
      </c>
      <c r="G117" s="23">
        <f>IF(OR($B117="",NOT(ISNUMBER($B117)),NOT(ISNUMBER($C117)),$B117&lt;=0,$C117&gt;$B117),"",(C117/B117-F117/E117)/SQRT(((C117+F117)/(B117+E117))*(1-((C117+F117)/(B117+E117)))*(1/B117+1/E117)))</f>
        <v/>
      </c>
      <c r="H117" s="13">
        <f>IF(OR($B117="",NOT(ISNUMBER($B117)),NOT(ISNUMBER($C117)),$B117&lt;=0,$C117&gt;$B117),"",2*(1-NORM.S.DIST(ABS(G117),TRUE)))</f>
        <v/>
      </c>
      <c r="I117" s="24">
        <f>IF(OR($B117="",NOT(ISNUMBER($B117)),NOT(ISNUMBER($C117)),$B117&lt;=0,$C117&gt;$B117),"",COUNTIF($H$5:$H$304,"&lt;"&amp;H117)+1)</f>
        <v/>
      </c>
      <c r="J117" s="13">
        <f>IF(OR($B117="",NOT(ISNUMBER($B117)),NOT(ISNUMBER($C117)),$B117&lt;=0,$C117&gt;$B117),"",I117/$S$5*$S$6)</f>
        <v/>
      </c>
      <c r="K117" s="13">
        <f>IF(OR($B117="",NOT(ISNUMBER($B117)),NOT(ISNUMBER($C117)),$B117&lt;=0,$C117&gt;$B117),"",MIN(1,MINIFS($AA$5:$AA$304,$I$5:$I$304,"&gt;="&amp;I117)))</f>
        <v/>
      </c>
      <c r="L117" s="15">
        <f>IF(OR($B117="",NOT(ISNUMBER($B117)),NOT(ISNUMBER($C117)),$B117&lt;=0,$C117&gt;$B117),"",MAX((((C117/B117)+$S$7^2/(2*B117))/(1+$S$7^2/B117))-(($S$7*SQRT((C117/B117)*(1-(C117/B117))/B117+$S$7^2/(4*B117^2)))/(1+$S$7^2/B117)),0))</f>
        <v/>
      </c>
      <c r="M117" s="15">
        <f>IF(OR($B117="",NOT(ISNUMBER($B117)),NOT(ISNUMBER($C117)),$B117&lt;=0,$C117&gt;$B117),"",MIN((((C117/B117)+$S$7^2/(2*B117))/(1+$S$7^2/B117))+(($S$7*SQRT((C117/B117)*(1-(C117/B117))/B117+$S$7^2/(4*B117^2)))/(1+$S$7^2/B117)),1))</f>
        <v/>
      </c>
      <c r="N117" s="25">
        <f>IF(OR($B117="",NOT(ISNUMBER($B117)),NOT(ISNUMBER($C117)),$B117&lt;=0,$C117&gt;$B117),"",IF(ABS(D117-F117/E117)/(F117/E117)&gt;=$S$8,"stands out","-"))</f>
        <v/>
      </c>
      <c r="O117" s="25">
        <f>IF(OR($B117="",NOT(ISNUMBER($B117)),NOT(ISNUMBER($C117)),$B117&lt;=0,$C117&gt;$B117),"",IF(H117&lt;$S$9,"significant","-"))</f>
        <v/>
      </c>
      <c r="P117" s="4">
        <f>IF(AND(ISNUMBER($C117),ISNUMBER($B117),$C117&gt;$B117),"more conversions than clicks - export one conversion per click",IF(OR($B117="",NOT(ISNUMBER($B117)),NOT(ISNUMBER($C117)),$B117&lt;=0,$C117&gt;$B117),"",IF(K117&lt;$S$6,"survives","-")))</f>
        <v/>
      </c>
      <c r="AA117" s="26">
        <f>IF(OR($B117="",NOT(ISNUMBER($B117)),NOT(ISNUMBER($C117)),$B117&lt;=0,$C117&gt;$B117),"",H117*$S$5/I117)</f>
        <v/>
      </c>
      <c r="AB117" s="5">
        <f>IF(OR($B117="",NOT(ISNUMBER($B117)),NOT(ISNUMBER($C117)),$B117&lt;=0,$C117&gt;$B117),0,1)</f>
        <v/>
      </c>
    </row>
    <row r="118">
      <c r="A118" s="21" t="n"/>
      <c r="B118" s="6" t="n"/>
      <c r="C118" s="6" t="n"/>
      <c r="D118" s="15">
        <f>IF(OR($B118="",NOT(ISNUMBER($B118)),NOT(ISNUMBER($C118)),$B118&lt;=0,$C118&gt;$B118),"",C118/B118)</f>
        <v/>
      </c>
      <c r="E118" s="22">
        <f>IF(OR($B118="",NOT(ISNUMBER($B118)),NOT(ISNUMBER($C118)),$B118&lt;=0,$C118&gt;$B118),"",SUMIFS($B$5:$B$304,$AB$5:$AB$304,1)-B118)</f>
        <v/>
      </c>
      <c r="F118" s="22">
        <f>IF(OR($B118="",NOT(ISNUMBER($B118)),NOT(ISNUMBER($C118)),$B118&lt;=0,$C118&gt;$B118),"",SUMIFS($C$5:$C$304,$AB$5:$AB$304,1)-C118)</f>
        <v/>
      </c>
      <c r="G118" s="23">
        <f>IF(OR($B118="",NOT(ISNUMBER($B118)),NOT(ISNUMBER($C118)),$B118&lt;=0,$C118&gt;$B118),"",(C118/B118-F118/E118)/SQRT(((C118+F118)/(B118+E118))*(1-((C118+F118)/(B118+E118)))*(1/B118+1/E118)))</f>
        <v/>
      </c>
      <c r="H118" s="13">
        <f>IF(OR($B118="",NOT(ISNUMBER($B118)),NOT(ISNUMBER($C118)),$B118&lt;=0,$C118&gt;$B118),"",2*(1-NORM.S.DIST(ABS(G118),TRUE)))</f>
        <v/>
      </c>
      <c r="I118" s="24">
        <f>IF(OR($B118="",NOT(ISNUMBER($B118)),NOT(ISNUMBER($C118)),$B118&lt;=0,$C118&gt;$B118),"",COUNTIF($H$5:$H$304,"&lt;"&amp;H118)+1)</f>
        <v/>
      </c>
      <c r="J118" s="13">
        <f>IF(OR($B118="",NOT(ISNUMBER($B118)),NOT(ISNUMBER($C118)),$B118&lt;=0,$C118&gt;$B118),"",I118/$S$5*$S$6)</f>
        <v/>
      </c>
      <c r="K118" s="13">
        <f>IF(OR($B118="",NOT(ISNUMBER($B118)),NOT(ISNUMBER($C118)),$B118&lt;=0,$C118&gt;$B118),"",MIN(1,MINIFS($AA$5:$AA$304,$I$5:$I$304,"&gt;="&amp;I118)))</f>
        <v/>
      </c>
      <c r="L118" s="15">
        <f>IF(OR($B118="",NOT(ISNUMBER($B118)),NOT(ISNUMBER($C118)),$B118&lt;=0,$C118&gt;$B118),"",MAX((((C118/B118)+$S$7^2/(2*B118))/(1+$S$7^2/B118))-(($S$7*SQRT((C118/B118)*(1-(C118/B118))/B118+$S$7^2/(4*B118^2)))/(1+$S$7^2/B118)),0))</f>
        <v/>
      </c>
      <c r="M118" s="15">
        <f>IF(OR($B118="",NOT(ISNUMBER($B118)),NOT(ISNUMBER($C118)),$B118&lt;=0,$C118&gt;$B118),"",MIN((((C118/B118)+$S$7^2/(2*B118))/(1+$S$7^2/B118))+(($S$7*SQRT((C118/B118)*(1-(C118/B118))/B118+$S$7^2/(4*B118^2)))/(1+$S$7^2/B118)),1))</f>
        <v/>
      </c>
      <c r="N118" s="25">
        <f>IF(OR($B118="",NOT(ISNUMBER($B118)),NOT(ISNUMBER($C118)),$B118&lt;=0,$C118&gt;$B118),"",IF(ABS(D118-F118/E118)/(F118/E118)&gt;=$S$8,"stands out","-"))</f>
        <v/>
      </c>
      <c r="O118" s="25">
        <f>IF(OR($B118="",NOT(ISNUMBER($B118)),NOT(ISNUMBER($C118)),$B118&lt;=0,$C118&gt;$B118),"",IF(H118&lt;$S$9,"significant","-"))</f>
        <v/>
      </c>
      <c r="P118" s="4">
        <f>IF(AND(ISNUMBER($C118),ISNUMBER($B118),$C118&gt;$B118),"more conversions than clicks - export one conversion per click",IF(OR($B118="",NOT(ISNUMBER($B118)),NOT(ISNUMBER($C118)),$B118&lt;=0,$C118&gt;$B118),"",IF(K118&lt;$S$6,"survives","-")))</f>
        <v/>
      </c>
      <c r="AA118" s="26">
        <f>IF(OR($B118="",NOT(ISNUMBER($B118)),NOT(ISNUMBER($C118)),$B118&lt;=0,$C118&gt;$B118),"",H118*$S$5/I118)</f>
        <v/>
      </c>
      <c r="AB118" s="5">
        <f>IF(OR($B118="",NOT(ISNUMBER($B118)),NOT(ISNUMBER($C118)),$B118&lt;=0,$C118&gt;$B118),0,1)</f>
        <v/>
      </c>
    </row>
    <row r="119">
      <c r="A119" s="21" t="n"/>
      <c r="B119" s="6" t="n"/>
      <c r="C119" s="6" t="n"/>
      <c r="D119" s="15">
        <f>IF(OR($B119="",NOT(ISNUMBER($B119)),NOT(ISNUMBER($C119)),$B119&lt;=0,$C119&gt;$B119),"",C119/B119)</f>
        <v/>
      </c>
      <c r="E119" s="22">
        <f>IF(OR($B119="",NOT(ISNUMBER($B119)),NOT(ISNUMBER($C119)),$B119&lt;=0,$C119&gt;$B119),"",SUMIFS($B$5:$B$304,$AB$5:$AB$304,1)-B119)</f>
        <v/>
      </c>
      <c r="F119" s="22">
        <f>IF(OR($B119="",NOT(ISNUMBER($B119)),NOT(ISNUMBER($C119)),$B119&lt;=0,$C119&gt;$B119),"",SUMIFS($C$5:$C$304,$AB$5:$AB$304,1)-C119)</f>
        <v/>
      </c>
      <c r="G119" s="23">
        <f>IF(OR($B119="",NOT(ISNUMBER($B119)),NOT(ISNUMBER($C119)),$B119&lt;=0,$C119&gt;$B119),"",(C119/B119-F119/E119)/SQRT(((C119+F119)/(B119+E119))*(1-((C119+F119)/(B119+E119)))*(1/B119+1/E119)))</f>
        <v/>
      </c>
      <c r="H119" s="13">
        <f>IF(OR($B119="",NOT(ISNUMBER($B119)),NOT(ISNUMBER($C119)),$B119&lt;=0,$C119&gt;$B119),"",2*(1-NORM.S.DIST(ABS(G119),TRUE)))</f>
        <v/>
      </c>
      <c r="I119" s="24">
        <f>IF(OR($B119="",NOT(ISNUMBER($B119)),NOT(ISNUMBER($C119)),$B119&lt;=0,$C119&gt;$B119),"",COUNTIF($H$5:$H$304,"&lt;"&amp;H119)+1)</f>
        <v/>
      </c>
      <c r="J119" s="13">
        <f>IF(OR($B119="",NOT(ISNUMBER($B119)),NOT(ISNUMBER($C119)),$B119&lt;=0,$C119&gt;$B119),"",I119/$S$5*$S$6)</f>
        <v/>
      </c>
      <c r="K119" s="13">
        <f>IF(OR($B119="",NOT(ISNUMBER($B119)),NOT(ISNUMBER($C119)),$B119&lt;=0,$C119&gt;$B119),"",MIN(1,MINIFS($AA$5:$AA$304,$I$5:$I$304,"&gt;="&amp;I119)))</f>
        <v/>
      </c>
      <c r="L119" s="15">
        <f>IF(OR($B119="",NOT(ISNUMBER($B119)),NOT(ISNUMBER($C119)),$B119&lt;=0,$C119&gt;$B119),"",MAX((((C119/B119)+$S$7^2/(2*B119))/(1+$S$7^2/B119))-(($S$7*SQRT((C119/B119)*(1-(C119/B119))/B119+$S$7^2/(4*B119^2)))/(1+$S$7^2/B119)),0))</f>
        <v/>
      </c>
      <c r="M119" s="15">
        <f>IF(OR($B119="",NOT(ISNUMBER($B119)),NOT(ISNUMBER($C119)),$B119&lt;=0,$C119&gt;$B119),"",MIN((((C119/B119)+$S$7^2/(2*B119))/(1+$S$7^2/B119))+(($S$7*SQRT((C119/B119)*(1-(C119/B119))/B119+$S$7^2/(4*B119^2)))/(1+$S$7^2/B119)),1))</f>
        <v/>
      </c>
      <c r="N119" s="25">
        <f>IF(OR($B119="",NOT(ISNUMBER($B119)),NOT(ISNUMBER($C119)),$B119&lt;=0,$C119&gt;$B119),"",IF(ABS(D119-F119/E119)/(F119/E119)&gt;=$S$8,"stands out","-"))</f>
        <v/>
      </c>
      <c r="O119" s="25">
        <f>IF(OR($B119="",NOT(ISNUMBER($B119)),NOT(ISNUMBER($C119)),$B119&lt;=0,$C119&gt;$B119),"",IF(H119&lt;$S$9,"significant","-"))</f>
        <v/>
      </c>
      <c r="P119" s="4">
        <f>IF(AND(ISNUMBER($C119),ISNUMBER($B119),$C119&gt;$B119),"more conversions than clicks - export one conversion per click",IF(OR($B119="",NOT(ISNUMBER($B119)),NOT(ISNUMBER($C119)),$B119&lt;=0,$C119&gt;$B119),"",IF(K119&lt;$S$6,"survives","-")))</f>
        <v/>
      </c>
      <c r="AA119" s="26">
        <f>IF(OR($B119="",NOT(ISNUMBER($B119)),NOT(ISNUMBER($C119)),$B119&lt;=0,$C119&gt;$B119),"",H119*$S$5/I119)</f>
        <v/>
      </c>
      <c r="AB119" s="5">
        <f>IF(OR($B119="",NOT(ISNUMBER($B119)),NOT(ISNUMBER($C119)),$B119&lt;=0,$C119&gt;$B119),0,1)</f>
        <v/>
      </c>
    </row>
    <row r="120">
      <c r="A120" s="21" t="n"/>
      <c r="B120" s="6" t="n"/>
      <c r="C120" s="6" t="n"/>
      <c r="D120" s="15">
        <f>IF(OR($B120="",NOT(ISNUMBER($B120)),NOT(ISNUMBER($C120)),$B120&lt;=0,$C120&gt;$B120),"",C120/B120)</f>
        <v/>
      </c>
      <c r="E120" s="22">
        <f>IF(OR($B120="",NOT(ISNUMBER($B120)),NOT(ISNUMBER($C120)),$B120&lt;=0,$C120&gt;$B120),"",SUMIFS($B$5:$B$304,$AB$5:$AB$304,1)-B120)</f>
        <v/>
      </c>
      <c r="F120" s="22">
        <f>IF(OR($B120="",NOT(ISNUMBER($B120)),NOT(ISNUMBER($C120)),$B120&lt;=0,$C120&gt;$B120),"",SUMIFS($C$5:$C$304,$AB$5:$AB$304,1)-C120)</f>
        <v/>
      </c>
      <c r="G120" s="23">
        <f>IF(OR($B120="",NOT(ISNUMBER($B120)),NOT(ISNUMBER($C120)),$B120&lt;=0,$C120&gt;$B120),"",(C120/B120-F120/E120)/SQRT(((C120+F120)/(B120+E120))*(1-((C120+F120)/(B120+E120)))*(1/B120+1/E120)))</f>
        <v/>
      </c>
      <c r="H120" s="13">
        <f>IF(OR($B120="",NOT(ISNUMBER($B120)),NOT(ISNUMBER($C120)),$B120&lt;=0,$C120&gt;$B120),"",2*(1-NORM.S.DIST(ABS(G120),TRUE)))</f>
        <v/>
      </c>
      <c r="I120" s="24">
        <f>IF(OR($B120="",NOT(ISNUMBER($B120)),NOT(ISNUMBER($C120)),$B120&lt;=0,$C120&gt;$B120),"",COUNTIF($H$5:$H$304,"&lt;"&amp;H120)+1)</f>
        <v/>
      </c>
      <c r="J120" s="13">
        <f>IF(OR($B120="",NOT(ISNUMBER($B120)),NOT(ISNUMBER($C120)),$B120&lt;=0,$C120&gt;$B120),"",I120/$S$5*$S$6)</f>
        <v/>
      </c>
      <c r="K120" s="13">
        <f>IF(OR($B120="",NOT(ISNUMBER($B120)),NOT(ISNUMBER($C120)),$B120&lt;=0,$C120&gt;$B120),"",MIN(1,MINIFS($AA$5:$AA$304,$I$5:$I$304,"&gt;="&amp;I120)))</f>
        <v/>
      </c>
      <c r="L120" s="15">
        <f>IF(OR($B120="",NOT(ISNUMBER($B120)),NOT(ISNUMBER($C120)),$B120&lt;=0,$C120&gt;$B120),"",MAX((((C120/B120)+$S$7^2/(2*B120))/(1+$S$7^2/B120))-(($S$7*SQRT((C120/B120)*(1-(C120/B120))/B120+$S$7^2/(4*B120^2)))/(1+$S$7^2/B120)),0))</f>
        <v/>
      </c>
      <c r="M120" s="15">
        <f>IF(OR($B120="",NOT(ISNUMBER($B120)),NOT(ISNUMBER($C120)),$B120&lt;=0,$C120&gt;$B120),"",MIN((((C120/B120)+$S$7^2/(2*B120))/(1+$S$7^2/B120))+(($S$7*SQRT((C120/B120)*(1-(C120/B120))/B120+$S$7^2/(4*B120^2)))/(1+$S$7^2/B120)),1))</f>
        <v/>
      </c>
      <c r="N120" s="25">
        <f>IF(OR($B120="",NOT(ISNUMBER($B120)),NOT(ISNUMBER($C120)),$B120&lt;=0,$C120&gt;$B120),"",IF(ABS(D120-F120/E120)/(F120/E120)&gt;=$S$8,"stands out","-"))</f>
        <v/>
      </c>
      <c r="O120" s="25">
        <f>IF(OR($B120="",NOT(ISNUMBER($B120)),NOT(ISNUMBER($C120)),$B120&lt;=0,$C120&gt;$B120),"",IF(H120&lt;$S$9,"significant","-"))</f>
        <v/>
      </c>
      <c r="P120" s="4">
        <f>IF(AND(ISNUMBER($C120),ISNUMBER($B120),$C120&gt;$B120),"more conversions than clicks - export one conversion per click",IF(OR($B120="",NOT(ISNUMBER($B120)),NOT(ISNUMBER($C120)),$B120&lt;=0,$C120&gt;$B120),"",IF(K120&lt;$S$6,"survives","-")))</f>
        <v/>
      </c>
      <c r="AA120" s="26">
        <f>IF(OR($B120="",NOT(ISNUMBER($B120)),NOT(ISNUMBER($C120)),$B120&lt;=0,$C120&gt;$B120),"",H120*$S$5/I120)</f>
        <v/>
      </c>
      <c r="AB120" s="5">
        <f>IF(OR($B120="",NOT(ISNUMBER($B120)),NOT(ISNUMBER($C120)),$B120&lt;=0,$C120&gt;$B120),0,1)</f>
        <v/>
      </c>
    </row>
    <row r="121">
      <c r="A121" s="21" t="n"/>
      <c r="B121" s="6" t="n"/>
      <c r="C121" s="6" t="n"/>
      <c r="D121" s="15">
        <f>IF(OR($B121="",NOT(ISNUMBER($B121)),NOT(ISNUMBER($C121)),$B121&lt;=0,$C121&gt;$B121),"",C121/B121)</f>
        <v/>
      </c>
      <c r="E121" s="22">
        <f>IF(OR($B121="",NOT(ISNUMBER($B121)),NOT(ISNUMBER($C121)),$B121&lt;=0,$C121&gt;$B121),"",SUMIFS($B$5:$B$304,$AB$5:$AB$304,1)-B121)</f>
        <v/>
      </c>
      <c r="F121" s="22">
        <f>IF(OR($B121="",NOT(ISNUMBER($B121)),NOT(ISNUMBER($C121)),$B121&lt;=0,$C121&gt;$B121),"",SUMIFS($C$5:$C$304,$AB$5:$AB$304,1)-C121)</f>
        <v/>
      </c>
      <c r="G121" s="23">
        <f>IF(OR($B121="",NOT(ISNUMBER($B121)),NOT(ISNUMBER($C121)),$B121&lt;=0,$C121&gt;$B121),"",(C121/B121-F121/E121)/SQRT(((C121+F121)/(B121+E121))*(1-((C121+F121)/(B121+E121)))*(1/B121+1/E121)))</f>
        <v/>
      </c>
      <c r="H121" s="13">
        <f>IF(OR($B121="",NOT(ISNUMBER($B121)),NOT(ISNUMBER($C121)),$B121&lt;=0,$C121&gt;$B121),"",2*(1-NORM.S.DIST(ABS(G121),TRUE)))</f>
        <v/>
      </c>
      <c r="I121" s="24">
        <f>IF(OR($B121="",NOT(ISNUMBER($B121)),NOT(ISNUMBER($C121)),$B121&lt;=0,$C121&gt;$B121),"",COUNTIF($H$5:$H$304,"&lt;"&amp;H121)+1)</f>
        <v/>
      </c>
      <c r="J121" s="13">
        <f>IF(OR($B121="",NOT(ISNUMBER($B121)),NOT(ISNUMBER($C121)),$B121&lt;=0,$C121&gt;$B121),"",I121/$S$5*$S$6)</f>
        <v/>
      </c>
      <c r="K121" s="13">
        <f>IF(OR($B121="",NOT(ISNUMBER($B121)),NOT(ISNUMBER($C121)),$B121&lt;=0,$C121&gt;$B121),"",MIN(1,MINIFS($AA$5:$AA$304,$I$5:$I$304,"&gt;="&amp;I121)))</f>
        <v/>
      </c>
      <c r="L121" s="15">
        <f>IF(OR($B121="",NOT(ISNUMBER($B121)),NOT(ISNUMBER($C121)),$B121&lt;=0,$C121&gt;$B121),"",MAX((((C121/B121)+$S$7^2/(2*B121))/(1+$S$7^2/B121))-(($S$7*SQRT((C121/B121)*(1-(C121/B121))/B121+$S$7^2/(4*B121^2)))/(1+$S$7^2/B121)),0))</f>
        <v/>
      </c>
      <c r="M121" s="15">
        <f>IF(OR($B121="",NOT(ISNUMBER($B121)),NOT(ISNUMBER($C121)),$B121&lt;=0,$C121&gt;$B121),"",MIN((((C121/B121)+$S$7^2/(2*B121))/(1+$S$7^2/B121))+(($S$7*SQRT((C121/B121)*(1-(C121/B121))/B121+$S$7^2/(4*B121^2)))/(1+$S$7^2/B121)),1))</f>
        <v/>
      </c>
      <c r="N121" s="25">
        <f>IF(OR($B121="",NOT(ISNUMBER($B121)),NOT(ISNUMBER($C121)),$B121&lt;=0,$C121&gt;$B121),"",IF(ABS(D121-F121/E121)/(F121/E121)&gt;=$S$8,"stands out","-"))</f>
        <v/>
      </c>
      <c r="O121" s="25">
        <f>IF(OR($B121="",NOT(ISNUMBER($B121)),NOT(ISNUMBER($C121)),$B121&lt;=0,$C121&gt;$B121),"",IF(H121&lt;$S$9,"significant","-"))</f>
        <v/>
      </c>
      <c r="P121" s="4">
        <f>IF(AND(ISNUMBER($C121),ISNUMBER($B121),$C121&gt;$B121),"more conversions than clicks - export one conversion per click",IF(OR($B121="",NOT(ISNUMBER($B121)),NOT(ISNUMBER($C121)),$B121&lt;=0,$C121&gt;$B121),"",IF(K121&lt;$S$6,"survives","-")))</f>
        <v/>
      </c>
      <c r="AA121" s="26">
        <f>IF(OR($B121="",NOT(ISNUMBER($B121)),NOT(ISNUMBER($C121)),$B121&lt;=0,$C121&gt;$B121),"",H121*$S$5/I121)</f>
        <v/>
      </c>
      <c r="AB121" s="5">
        <f>IF(OR($B121="",NOT(ISNUMBER($B121)),NOT(ISNUMBER($C121)),$B121&lt;=0,$C121&gt;$B121),0,1)</f>
        <v/>
      </c>
    </row>
    <row r="122">
      <c r="A122" s="21" t="n"/>
      <c r="B122" s="6" t="n"/>
      <c r="C122" s="6" t="n"/>
      <c r="D122" s="15">
        <f>IF(OR($B122="",NOT(ISNUMBER($B122)),NOT(ISNUMBER($C122)),$B122&lt;=0,$C122&gt;$B122),"",C122/B122)</f>
        <v/>
      </c>
      <c r="E122" s="22">
        <f>IF(OR($B122="",NOT(ISNUMBER($B122)),NOT(ISNUMBER($C122)),$B122&lt;=0,$C122&gt;$B122),"",SUMIFS($B$5:$B$304,$AB$5:$AB$304,1)-B122)</f>
        <v/>
      </c>
      <c r="F122" s="22">
        <f>IF(OR($B122="",NOT(ISNUMBER($B122)),NOT(ISNUMBER($C122)),$B122&lt;=0,$C122&gt;$B122),"",SUMIFS($C$5:$C$304,$AB$5:$AB$304,1)-C122)</f>
        <v/>
      </c>
      <c r="G122" s="23">
        <f>IF(OR($B122="",NOT(ISNUMBER($B122)),NOT(ISNUMBER($C122)),$B122&lt;=0,$C122&gt;$B122),"",(C122/B122-F122/E122)/SQRT(((C122+F122)/(B122+E122))*(1-((C122+F122)/(B122+E122)))*(1/B122+1/E122)))</f>
        <v/>
      </c>
      <c r="H122" s="13">
        <f>IF(OR($B122="",NOT(ISNUMBER($B122)),NOT(ISNUMBER($C122)),$B122&lt;=0,$C122&gt;$B122),"",2*(1-NORM.S.DIST(ABS(G122),TRUE)))</f>
        <v/>
      </c>
      <c r="I122" s="24">
        <f>IF(OR($B122="",NOT(ISNUMBER($B122)),NOT(ISNUMBER($C122)),$B122&lt;=0,$C122&gt;$B122),"",COUNTIF($H$5:$H$304,"&lt;"&amp;H122)+1)</f>
        <v/>
      </c>
      <c r="J122" s="13">
        <f>IF(OR($B122="",NOT(ISNUMBER($B122)),NOT(ISNUMBER($C122)),$B122&lt;=0,$C122&gt;$B122),"",I122/$S$5*$S$6)</f>
        <v/>
      </c>
      <c r="K122" s="13">
        <f>IF(OR($B122="",NOT(ISNUMBER($B122)),NOT(ISNUMBER($C122)),$B122&lt;=0,$C122&gt;$B122),"",MIN(1,MINIFS($AA$5:$AA$304,$I$5:$I$304,"&gt;="&amp;I122)))</f>
        <v/>
      </c>
      <c r="L122" s="15">
        <f>IF(OR($B122="",NOT(ISNUMBER($B122)),NOT(ISNUMBER($C122)),$B122&lt;=0,$C122&gt;$B122),"",MAX((((C122/B122)+$S$7^2/(2*B122))/(1+$S$7^2/B122))-(($S$7*SQRT((C122/B122)*(1-(C122/B122))/B122+$S$7^2/(4*B122^2)))/(1+$S$7^2/B122)),0))</f>
        <v/>
      </c>
      <c r="M122" s="15">
        <f>IF(OR($B122="",NOT(ISNUMBER($B122)),NOT(ISNUMBER($C122)),$B122&lt;=0,$C122&gt;$B122),"",MIN((((C122/B122)+$S$7^2/(2*B122))/(1+$S$7^2/B122))+(($S$7*SQRT((C122/B122)*(1-(C122/B122))/B122+$S$7^2/(4*B122^2)))/(1+$S$7^2/B122)),1))</f>
        <v/>
      </c>
      <c r="N122" s="25">
        <f>IF(OR($B122="",NOT(ISNUMBER($B122)),NOT(ISNUMBER($C122)),$B122&lt;=0,$C122&gt;$B122),"",IF(ABS(D122-F122/E122)/(F122/E122)&gt;=$S$8,"stands out","-"))</f>
        <v/>
      </c>
      <c r="O122" s="25">
        <f>IF(OR($B122="",NOT(ISNUMBER($B122)),NOT(ISNUMBER($C122)),$B122&lt;=0,$C122&gt;$B122),"",IF(H122&lt;$S$9,"significant","-"))</f>
        <v/>
      </c>
      <c r="P122" s="4">
        <f>IF(AND(ISNUMBER($C122),ISNUMBER($B122),$C122&gt;$B122),"more conversions than clicks - export one conversion per click",IF(OR($B122="",NOT(ISNUMBER($B122)),NOT(ISNUMBER($C122)),$B122&lt;=0,$C122&gt;$B122),"",IF(K122&lt;$S$6,"survives","-")))</f>
        <v/>
      </c>
      <c r="AA122" s="26">
        <f>IF(OR($B122="",NOT(ISNUMBER($B122)),NOT(ISNUMBER($C122)),$B122&lt;=0,$C122&gt;$B122),"",H122*$S$5/I122)</f>
        <v/>
      </c>
      <c r="AB122" s="5">
        <f>IF(OR($B122="",NOT(ISNUMBER($B122)),NOT(ISNUMBER($C122)),$B122&lt;=0,$C122&gt;$B122),0,1)</f>
        <v/>
      </c>
    </row>
    <row r="123">
      <c r="A123" s="21" t="n"/>
      <c r="B123" s="6" t="n"/>
      <c r="C123" s="6" t="n"/>
      <c r="D123" s="15">
        <f>IF(OR($B123="",NOT(ISNUMBER($B123)),NOT(ISNUMBER($C123)),$B123&lt;=0,$C123&gt;$B123),"",C123/B123)</f>
        <v/>
      </c>
      <c r="E123" s="22">
        <f>IF(OR($B123="",NOT(ISNUMBER($B123)),NOT(ISNUMBER($C123)),$B123&lt;=0,$C123&gt;$B123),"",SUMIFS($B$5:$B$304,$AB$5:$AB$304,1)-B123)</f>
        <v/>
      </c>
      <c r="F123" s="22">
        <f>IF(OR($B123="",NOT(ISNUMBER($B123)),NOT(ISNUMBER($C123)),$B123&lt;=0,$C123&gt;$B123),"",SUMIFS($C$5:$C$304,$AB$5:$AB$304,1)-C123)</f>
        <v/>
      </c>
      <c r="G123" s="23">
        <f>IF(OR($B123="",NOT(ISNUMBER($B123)),NOT(ISNUMBER($C123)),$B123&lt;=0,$C123&gt;$B123),"",(C123/B123-F123/E123)/SQRT(((C123+F123)/(B123+E123))*(1-((C123+F123)/(B123+E123)))*(1/B123+1/E123)))</f>
        <v/>
      </c>
      <c r="H123" s="13">
        <f>IF(OR($B123="",NOT(ISNUMBER($B123)),NOT(ISNUMBER($C123)),$B123&lt;=0,$C123&gt;$B123),"",2*(1-NORM.S.DIST(ABS(G123),TRUE)))</f>
        <v/>
      </c>
      <c r="I123" s="24">
        <f>IF(OR($B123="",NOT(ISNUMBER($B123)),NOT(ISNUMBER($C123)),$B123&lt;=0,$C123&gt;$B123),"",COUNTIF($H$5:$H$304,"&lt;"&amp;H123)+1)</f>
        <v/>
      </c>
      <c r="J123" s="13">
        <f>IF(OR($B123="",NOT(ISNUMBER($B123)),NOT(ISNUMBER($C123)),$B123&lt;=0,$C123&gt;$B123),"",I123/$S$5*$S$6)</f>
        <v/>
      </c>
      <c r="K123" s="13">
        <f>IF(OR($B123="",NOT(ISNUMBER($B123)),NOT(ISNUMBER($C123)),$B123&lt;=0,$C123&gt;$B123),"",MIN(1,MINIFS($AA$5:$AA$304,$I$5:$I$304,"&gt;="&amp;I123)))</f>
        <v/>
      </c>
      <c r="L123" s="15">
        <f>IF(OR($B123="",NOT(ISNUMBER($B123)),NOT(ISNUMBER($C123)),$B123&lt;=0,$C123&gt;$B123),"",MAX((((C123/B123)+$S$7^2/(2*B123))/(1+$S$7^2/B123))-(($S$7*SQRT((C123/B123)*(1-(C123/B123))/B123+$S$7^2/(4*B123^2)))/(1+$S$7^2/B123)),0))</f>
        <v/>
      </c>
      <c r="M123" s="15">
        <f>IF(OR($B123="",NOT(ISNUMBER($B123)),NOT(ISNUMBER($C123)),$B123&lt;=0,$C123&gt;$B123),"",MIN((((C123/B123)+$S$7^2/(2*B123))/(1+$S$7^2/B123))+(($S$7*SQRT((C123/B123)*(1-(C123/B123))/B123+$S$7^2/(4*B123^2)))/(1+$S$7^2/B123)),1))</f>
        <v/>
      </c>
      <c r="N123" s="25">
        <f>IF(OR($B123="",NOT(ISNUMBER($B123)),NOT(ISNUMBER($C123)),$B123&lt;=0,$C123&gt;$B123),"",IF(ABS(D123-F123/E123)/(F123/E123)&gt;=$S$8,"stands out","-"))</f>
        <v/>
      </c>
      <c r="O123" s="25">
        <f>IF(OR($B123="",NOT(ISNUMBER($B123)),NOT(ISNUMBER($C123)),$B123&lt;=0,$C123&gt;$B123),"",IF(H123&lt;$S$9,"significant","-"))</f>
        <v/>
      </c>
      <c r="P123" s="4">
        <f>IF(AND(ISNUMBER($C123),ISNUMBER($B123),$C123&gt;$B123),"more conversions than clicks - export one conversion per click",IF(OR($B123="",NOT(ISNUMBER($B123)),NOT(ISNUMBER($C123)),$B123&lt;=0,$C123&gt;$B123),"",IF(K123&lt;$S$6,"survives","-")))</f>
        <v/>
      </c>
      <c r="AA123" s="26">
        <f>IF(OR($B123="",NOT(ISNUMBER($B123)),NOT(ISNUMBER($C123)),$B123&lt;=0,$C123&gt;$B123),"",H123*$S$5/I123)</f>
        <v/>
      </c>
      <c r="AB123" s="5">
        <f>IF(OR($B123="",NOT(ISNUMBER($B123)),NOT(ISNUMBER($C123)),$B123&lt;=0,$C123&gt;$B123),0,1)</f>
        <v/>
      </c>
    </row>
    <row r="124">
      <c r="A124" s="21" t="n"/>
      <c r="B124" s="6" t="n"/>
      <c r="C124" s="6" t="n"/>
      <c r="D124" s="15">
        <f>IF(OR($B124="",NOT(ISNUMBER($B124)),NOT(ISNUMBER($C124)),$B124&lt;=0,$C124&gt;$B124),"",C124/B124)</f>
        <v/>
      </c>
      <c r="E124" s="22">
        <f>IF(OR($B124="",NOT(ISNUMBER($B124)),NOT(ISNUMBER($C124)),$B124&lt;=0,$C124&gt;$B124),"",SUMIFS($B$5:$B$304,$AB$5:$AB$304,1)-B124)</f>
        <v/>
      </c>
      <c r="F124" s="22">
        <f>IF(OR($B124="",NOT(ISNUMBER($B124)),NOT(ISNUMBER($C124)),$B124&lt;=0,$C124&gt;$B124),"",SUMIFS($C$5:$C$304,$AB$5:$AB$304,1)-C124)</f>
        <v/>
      </c>
      <c r="G124" s="23">
        <f>IF(OR($B124="",NOT(ISNUMBER($B124)),NOT(ISNUMBER($C124)),$B124&lt;=0,$C124&gt;$B124),"",(C124/B124-F124/E124)/SQRT(((C124+F124)/(B124+E124))*(1-((C124+F124)/(B124+E124)))*(1/B124+1/E124)))</f>
        <v/>
      </c>
      <c r="H124" s="13">
        <f>IF(OR($B124="",NOT(ISNUMBER($B124)),NOT(ISNUMBER($C124)),$B124&lt;=0,$C124&gt;$B124),"",2*(1-NORM.S.DIST(ABS(G124),TRUE)))</f>
        <v/>
      </c>
      <c r="I124" s="24">
        <f>IF(OR($B124="",NOT(ISNUMBER($B124)),NOT(ISNUMBER($C124)),$B124&lt;=0,$C124&gt;$B124),"",COUNTIF($H$5:$H$304,"&lt;"&amp;H124)+1)</f>
        <v/>
      </c>
      <c r="J124" s="13">
        <f>IF(OR($B124="",NOT(ISNUMBER($B124)),NOT(ISNUMBER($C124)),$B124&lt;=0,$C124&gt;$B124),"",I124/$S$5*$S$6)</f>
        <v/>
      </c>
      <c r="K124" s="13">
        <f>IF(OR($B124="",NOT(ISNUMBER($B124)),NOT(ISNUMBER($C124)),$B124&lt;=0,$C124&gt;$B124),"",MIN(1,MINIFS($AA$5:$AA$304,$I$5:$I$304,"&gt;="&amp;I124)))</f>
        <v/>
      </c>
      <c r="L124" s="15">
        <f>IF(OR($B124="",NOT(ISNUMBER($B124)),NOT(ISNUMBER($C124)),$B124&lt;=0,$C124&gt;$B124),"",MAX((((C124/B124)+$S$7^2/(2*B124))/(1+$S$7^2/B124))-(($S$7*SQRT((C124/B124)*(1-(C124/B124))/B124+$S$7^2/(4*B124^2)))/(1+$S$7^2/B124)),0))</f>
        <v/>
      </c>
      <c r="M124" s="15">
        <f>IF(OR($B124="",NOT(ISNUMBER($B124)),NOT(ISNUMBER($C124)),$B124&lt;=0,$C124&gt;$B124),"",MIN((((C124/B124)+$S$7^2/(2*B124))/(1+$S$7^2/B124))+(($S$7*SQRT((C124/B124)*(1-(C124/B124))/B124+$S$7^2/(4*B124^2)))/(1+$S$7^2/B124)),1))</f>
        <v/>
      </c>
      <c r="N124" s="25">
        <f>IF(OR($B124="",NOT(ISNUMBER($B124)),NOT(ISNUMBER($C124)),$B124&lt;=0,$C124&gt;$B124),"",IF(ABS(D124-F124/E124)/(F124/E124)&gt;=$S$8,"stands out","-"))</f>
        <v/>
      </c>
      <c r="O124" s="25">
        <f>IF(OR($B124="",NOT(ISNUMBER($B124)),NOT(ISNUMBER($C124)),$B124&lt;=0,$C124&gt;$B124),"",IF(H124&lt;$S$9,"significant","-"))</f>
        <v/>
      </c>
      <c r="P124" s="4">
        <f>IF(AND(ISNUMBER($C124),ISNUMBER($B124),$C124&gt;$B124),"more conversions than clicks - export one conversion per click",IF(OR($B124="",NOT(ISNUMBER($B124)),NOT(ISNUMBER($C124)),$B124&lt;=0,$C124&gt;$B124),"",IF(K124&lt;$S$6,"survives","-")))</f>
        <v/>
      </c>
      <c r="AA124" s="26">
        <f>IF(OR($B124="",NOT(ISNUMBER($B124)),NOT(ISNUMBER($C124)),$B124&lt;=0,$C124&gt;$B124),"",H124*$S$5/I124)</f>
        <v/>
      </c>
      <c r="AB124" s="5">
        <f>IF(OR($B124="",NOT(ISNUMBER($B124)),NOT(ISNUMBER($C124)),$B124&lt;=0,$C124&gt;$B124),0,1)</f>
        <v/>
      </c>
    </row>
    <row r="125">
      <c r="A125" s="21" t="n"/>
      <c r="B125" s="6" t="n"/>
      <c r="C125" s="6" t="n"/>
      <c r="D125" s="15">
        <f>IF(OR($B125="",NOT(ISNUMBER($B125)),NOT(ISNUMBER($C125)),$B125&lt;=0,$C125&gt;$B125),"",C125/B125)</f>
        <v/>
      </c>
      <c r="E125" s="22">
        <f>IF(OR($B125="",NOT(ISNUMBER($B125)),NOT(ISNUMBER($C125)),$B125&lt;=0,$C125&gt;$B125),"",SUMIFS($B$5:$B$304,$AB$5:$AB$304,1)-B125)</f>
        <v/>
      </c>
      <c r="F125" s="22">
        <f>IF(OR($B125="",NOT(ISNUMBER($B125)),NOT(ISNUMBER($C125)),$B125&lt;=0,$C125&gt;$B125),"",SUMIFS($C$5:$C$304,$AB$5:$AB$304,1)-C125)</f>
        <v/>
      </c>
      <c r="G125" s="23">
        <f>IF(OR($B125="",NOT(ISNUMBER($B125)),NOT(ISNUMBER($C125)),$B125&lt;=0,$C125&gt;$B125),"",(C125/B125-F125/E125)/SQRT(((C125+F125)/(B125+E125))*(1-((C125+F125)/(B125+E125)))*(1/B125+1/E125)))</f>
        <v/>
      </c>
      <c r="H125" s="13">
        <f>IF(OR($B125="",NOT(ISNUMBER($B125)),NOT(ISNUMBER($C125)),$B125&lt;=0,$C125&gt;$B125),"",2*(1-NORM.S.DIST(ABS(G125),TRUE)))</f>
        <v/>
      </c>
      <c r="I125" s="24">
        <f>IF(OR($B125="",NOT(ISNUMBER($B125)),NOT(ISNUMBER($C125)),$B125&lt;=0,$C125&gt;$B125),"",COUNTIF($H$5:$H$304,"&lt;"&amp;H125)+1)</f>
        <v/>
      </c>
      <c r="J125" s="13">
        <f>IF(OR($B125="",NOT(ISNUMBER($B125)),NOT(ISNUMBER($C125)),$B125&lt;=0,$C125&gt;$B125),"",I125/$S$5*$S$6)</f>
        <v/>
      </c>
      <c r="K125" s="13">
        <f>IF(OR($B125="",NOT(ISNUMBER($B125)),NOT(ISNUMBER($C125)),$B125&lt;=0,$C125&gt;$B125),"",MIN(1,MINIFS($AA$5:$AA$304,$I$5:$I$304,"&gt;="&amp;I125)))</f>
        <v/>
      </c>
      <c r="L125" s="15">
        <f>IF(OR($B125="",NOT(ISNUMBER($B125)),NOT(ISNUMBER($C125)),$B125&lt;=0,$C125&gt;$B125),"",MAX((((C125/B125)+$S$7^2/(2*B125))/(1+$S$7^2/B125))-(($S$7*SQRT((C125/B125)*(1-(C125/B125))/B125+$S$7^2/(4*B125^2)))/(1+$S$7^2/B125)),0))</f>
        <v/>
      </c>
      <c r="M125" s="15">
        <f>IF(OR($B125="",NOT(ISNUMBER($B125)),NOT(ISNUMBER($C125)),$B125&lt;=0,$C125&gt;$B125),"",MIN((((C125/B125)+$S$7^2/(2*B125))/(1+$S$7^2/B125))+(($S$7*SQRT((C125/B125)*(1-(C125/B125))/B125+$S$7^2/(4*B125^2)))/(1+$S$7^2/B125)),1))</f>
        <v/>
      </c>
      <c r="N125" s="25">
        <f>IF(OR($B125="",NOT(ISNUMBER($B125)),NOT(ISNUMBER($C125)),$B125&lt;=0,$C125&gt;$B125),"",IF(ABS(D125-F125/E125)/(F125/E125)&gt;=$S$8,"stands out","-"))</f>
        <v/>
      </c>
      <c r="O125" s="25">
        <f>IF(OR($B125="",NOT(ISNUMBER($B125)),NOT(ISNUMBER($C125)),$B125&lt;=0,$C125&gt;$B125),"",IF(H125&lt;$S$9,"significant","-"))</f>
        <v/>
      </c>
      <c r="P125" s="4">
        <f>IF(AND(ISNUMBER($C125),ISNUMBER($B125),$C125&gt;$B125),"more conversions than clicks - export one conversion per click",IF(OR($B125="",NOT(ISNUMBER($B125)),NOT(ISNUMBER($C125)),$B125&lt;=0,$C125&gt;$B125),"",IF(K125&lt;$S$6,"survives","-")))</f>
        <v/>
      </c>
      <c r="AA125" s="26">
        <f>IF(OR($B125="",NOT(ISNUMBER($B125)),NOT(ISNUMBER($C125)),$B125&lt;=0,$C125&gt;$B125),"",H125*$S$5/I125)</f>
        <v/>
      </c>
      <c r="AB125" s="5">
        <f>IF(OR($B125="",NOT(ISNUMBER($B125)),NOT(ISNUMBER($C125)),$B125&lt;=0,$C125&gt;$B125),0,1)</f>
        <v/>
      </c>
    </row>
    <row r="126">
      <c r="A126" s="21" t="n"/>
      <c r="B126" s="6" t="n"/>
      <c r="C126" s="6" t="n"/>
      <c r="D126" s="15">
        <f>IF(OR($B126="",NOT(ISNUMBER($B126)),NOT(ISNUMBER($C126)),$B126&lt;=0,$C126&gt;$B126),"",C126/B126)</f>
        <v/>
      </c>
      <c r="E126" s="22">
        <f>IF(OR($B126="",NOT(ISNUMBER($B126)),NOT(ISNUMBER($C126)),$B126&lt;=0,$C126&gt;$B126),"",SUMIFS($B$5:$B$304,$AB$5:$AB$304,1)-B126)</f>
        <v/>
      </c>
      <c r="F126" s="22">
        <f>IF(OR($B126="",NOT(ISNUMBER($B126)),NOT(ISNUMBER($C126)),$B126&lt;=0,$C126&gt;$B126),"",SUMIFS($C$5:$C$304,$AB$5:$AB$304,1)-C126)</f>
        <v/>
      </c>
      <c r="G126" s="23">
        <f>IF(OR($B126="",NOT(ISNUMBER($B126)),NOT(ISNUMBER($C126)),$B126&lt;=0,$C126&gt;$B126),"",(C126/B126-F126/E126)/SQRT(((C126+F126)/(B126+E126))*(1-((C126+F126)/(B126+E126)))*(1/B126+1/E126)))</f>
        <v/>
      </c>
      <c r="H126" s="13">
        <f>IF(OR($B126="",NOT(ISNUMBER($B126)),NOT(ISNUMBER($C126)),$B126&lt;=0,$C126&gt;$B126),"",2*(1-NORM.S.DIST(ABS(G126),TRUE)))</f>
        <v/>
      </c>
      <c r="I126" s="24">
        <f>IF(OR($B126="",NOT(ISNUMBER($B126)),NOT(ISNUMBER($C126)),$B126&lt;=0,$C126&gt;$B126),"",COUNTIF($H$5:$H$304,"&lt;"&amp;H126)+1)</f>
        <v/>
      </c>
      <c r="J126" s="13">
        <f>IF(OR($B126="",NOT(ISNUMBER($B126)),NOT(ISNUMBER($C126)),$B126&lt;=0,$C126&gt;$B126),"",I126/$S$5*$S$6)</f>
        <v/>
      </c>
      <c r="K126" s="13">
        <f>IF(OR($B126="",NOT(ISNUMBER($B126)),NOT(ISNUMBER($C126)),$B126&lt;=0,$C126&gt;$B126),"",MIN(1,MINIFS($AA$5:$AA$304,$I$5:$I$304,"&gt;="&amp;I126)))</f>
        <v/>
      </c>
      <c r="L126" s="15">
        <f>IF(OR($B126="",NOT(ISNUMBER($B126)),NOT(ISNUMBER($C126)),$B126&lt;=0,$C126&gt;$B126),"",MAX((((C126/B126)+$S$7^2/(2*B126))/(1+$S$7^2/B126))-(($S$7*SQRT((C126/B126)*(1-(C126/B126))/B126+$S$7^2/(4*B126^2)))/(1+$S$7^2/B126)),0))</f>
        <v/>
      </c>
      <c r="M126" s="15">
        <f>IF(OR($B126="",NOT(ISNUMBER($B126)),NOT(ISNUMBER($C126)),$B126&lt;=0,$C126&gt;$B126),"",MIN((((C126/B126)+$S$7^2/(2*B126))/(1+$S$7^2/B126))+(($S$7*SQRT((C126/B126)*(1-(C126/B126))/B126+$S$7^2/(4*B126^2)))/(1+$S$7^2/B126)),1))</f>
        <v/>
      </c>
      <c r="N126" s="25">
        <f>IF(OR($B126="",NOT(ISNUMBER($B126)),NOT(ISNUMBER($C126)),$B126&lt;=0,$C126&gt;$B126),"",IF(ABS(D126-F126/E126)/(F126/E126)&gt;=$S$8,"stands out","-"))</f>
        <v/>
      </c>
      <c r="O126" s="25">
        <f>IF(OR($B126="",NOT(ISNUMBER($B126)),NOT(ISNUMBER($C126)),$B126&lt;=0,$C126&gt;$B126),"",IF(H126&lt;$S$9,"significant","-"))</f>
        <v/>
      </c>
      <c r="P126" s="4">
        <f>IF(AND(ISNUMBER($C126),ISNUMBER($B126),$C126&gt;$B126),"more conversions than clicks - export one conversion per click",IF(OR($B126="",NOT(ISNUMBER($B126)),NOT(ISNUMBER($C126)),$B126&lt;=0,$C126&gt;$B126),"",IF(K126&lt;$S$6,"survives","-")))</f>
        <v/>
      </c>
      <c r="AA126" s="26">
        <f>IF(OR($B126="",NOT(ISNUMBER($B126)),NOT(ISNUMBER($C126)),$B126&lt;=0,$C126&gt;$B126),"",H126*$S$5/I126)</f>
        <v/>
      </c>
      <c r="AB126" s="5">
        <f>IF(OR($B126="",NOT(ISNUMBER($B126)),NOT(ISNUMBER($C126)),$B126&lt;=0,$C126&gt;$B126),0,1)</f>
        <v/>
      </c>
    </row>
    <row r="127">
      <c r="A127" s="21" t="n"/>
      <c r="B127" s="6" t="n"/>
      <c r="C127" s="6" t="n"/>
      <c r="D127" s="15">
        <f>IF(OR($B127="",NOT(ISNUMBER($B127)),NOT(ISNUMBER($C127)),$B127&lt;=0,$C127&gt;$B127),"",C127/B127)</f>
        <v/>
      </c>
      <c r="E127" s="22">
        <f>IF(OR($B127="",NOT(ISNUMBER($B127)),NOT(ISNUMBER($C127)),$B127&lt;=0,$C127&gt;$B127),"",SUMIFS($B$5:$B$304,$AB$5:$AB$304,1)-B127)</f>
        <v/>
      </c>
      <c r="F127" s="22">
        <f>IF(OR($B127="",NOT(ISNUMBER($B127)),NOT(ISNUMBER($C127)),$B127&lt;=0,$C127&gt;$B127),"",SUMIFS($C$5:$C$304,$AB$5:$AB$304,1)-C127)</f>
        <v/>
      </c>
      <c r="G127" s="23">
        <f>IF(OR($B127="",NOT(ISNUMBER($B127)),NOT(ISNUMBER($C127)),$B127&lt;=0,$C127&gt;$B127),"",(C127/B127-F127/E127)/SQRT(((C127+F127)/(B127+E127))*(1-((C127+F127)/(B127+E127)))*(1/B127+1/E127)))</f>
        <v/>
      </c>
      <c r="H127" s="13">
        <f>IF(OR($B127="",NOT(ISNUMBER($B127)),NOT(ISNUMBER($C127)),$B127&lt;=0,$C127&gt;$B127),"",2*(1-NORM.S.DIST(ABS(G127),TRUE)))</f>
        <v/>
      </c>
      <c r="I127" s="24">
        <f>IF(OR($B127="",NOT(ISNUMBER($B127)),NOT(ISNUMBER($C127)),$B127&lt;=0,$C127&gt;$B127),"",COUNTIF($H$5:$H$304,"&lt;"&amp;H127)+1)</f>
        <v/>
      </c>
      <c r="J127" s="13">
        <f>IF(OR($B127="",NOT(ISNUMBER($B127)),NOT(ISNUMBER($C127)),$B127&lt;=0,$C127&gt;$B127),"",I127/$S$5*$S$6)</f>
        <v/>
      </c>
      <c r="K127" s="13">
        <f>IF(OR($B127="",NOT(ISNUMBER($B127)),NOT(ISNUMBER($C127)),$B127&lt;=0,$C127&gt;$B127),"",MIN(1,MINIFS($AA$5:$AA$304,$I$5:$I$304,"&gt;="&amp;I127)))</f>
        <v/>
      </c>
      <c r="L127" s="15">
        <f>IF(OR($B127="",NOT(ISNUMBER($B127)),NOT(ISNUMBER($C127)),$B127&lt;=0,$C127&gt;$B127),"",MAX((((C127/B127)+$S$7^2/(2*B127))/(1+$S$7^2/B127))-(($S$7*SQRT((C127/B127)*(1-(C127/B127))/B127+$S$7^2/(4*B127^2)))/(1+$S$7^2/B127)),0))</f>
        <v/>
      </c>
      <c r="M127" s="15">
        <f>IF(OR($B127="",NOT(ISNUMBER($B127)),NOT(ISNUMBER($C127)),$B127&lt;=0,$C127&gt;$B127),"",MIN((((C127/B127)+$S$7^2/(2*B127))/(1+$S$7^2/B127))+(($S$7*SQRT((C127/B127)*(1-(C127/B127))/B127+$S$7^2/(4*B127^2)))/(1+$S$7^2/B127)),1))</f>
        <v/>
      </c>
      <c r="N127" s="25">
        <f>IF(OR($B127="",NOT(ISNUMBER($B127)),NOT(ISNUMBER($C127)),$B127&lt;=0,$C127&gt;$B127),"",IF(ABS(D127-F127/E127)/(F127/E127)&gt;=$S$8,"stands out","-"))</f>
        <v/>
      </c>
      <c r="O127" s="25">
        <f>IF(OR($B127="",NOT(ISNUMBER($B127)),NOT(ISNUMBER($C127)),$B127&lt;=0,$C127&gt;$B127),"",IF(H127&lt;$S$9,"significant","-"))</f>
        <v/>
      </c>
      <c r="P127" s="4">
        <f>IF(AND(ISNUMBER($C127),ISNUMBER($B127),$C127&gt;$B127),"more conversions than clicks - export one conversion per click",IF(OR($B127="",NOT(ISNUMBER($B127)),NOT(ISNUMBER($C127)),$B127&lt;=0,$C127&gt;$B127),"",IF(K127&lt;$S$6,"survives","-")))</f>
        <v/>
      </c>
      <c r="AA127" s="26">
        <f>IF(OR($B127="",NOT(ISNUMBER($B127)),NOT(ISNUMBER($C127)),$B127&lt;=0,$C127&gt;$B127),"",H127*$S$5/I127)</f>
        <v/>
      </c>
      <c r="AB127" s="5">
        <f>IF(OR($B127="",NOT(ISNUMBER($B127)),NOT(ISNUMBER($C127)),$B127&lt;=0,$C127&gt;$B127),0,1)</f>
        <v/>
      </c>
    </row>
    <row r="128">
      <c r="A128" s="21" t="n"/>
      <c r="B128" s="6" t="n"/>
      <c r="C128" s="6" t="n"/>
      <c r="D128" s="15">
        <f>IF(OR($B128="",NOT(ISNUMBER($B128)),NOT(ISNUMBER($C128)),$B128&lt;=0,$C128&gt;$B128),"",C128/B128)</f>
        <v/>
      </c>
      <c r="E128" s="22">
        <f>IF(OR($B128="",NOT(ISNUMBER($B128)),NOT(ISNUMBER($C128)),$B128&lt;=0,$C128&gt;$B128),"",SUMIFS($B$5:$B$304,$AB$5:$AB$304,1)-B128)</f>
        <v/>
      </c>
      <c r="F128" s="22">
        <f>IF(OR($B128="",NOT(ISNUMBER($B128)),NOT(ISNUMBER($C128)),$B128&lt;=0,$C128&gt;$B128),"",SUMIFS($C$5:$C$304,$AB$5:$AB$304,1)-C128)</f>
        <v/>
      </c>
      <c r="G128" s="23">
        <f>IF(OR($B128="",NOT(ISNUMBER($B128)),NOT(ISNUMBER($C128)),$B128&lt;=0,$C128&gt;$B128),"",(C128/B128-F128/E128)/SQRT(((C128+F128)/(B128+E128))*(1-((C128+F128)/(B128+E128)))*(1/B128+1/E128)))</f>
        <v/>
      </c>
      <c r="H128" s="13">
        <f>IF(OR($B128="",NOT(ISNUMBER($B128)),NOT(ISNUMBER($C128)),$B128&lt;=0,$C128&gt;$B128),"",2*(1-NORM.S.DIST(ABS(G128),TRUE)))</f>
        <v/>
      </c>
      <c r="I128" s="24">
        <f>IF(OR($B128="",NOT(ISNUMBER($B128)),NOT(ISNUMBER($C128)),$B128&lt;=0,$C128&gt;$B128),"",COUNTIF($H$5:$H$304,"&lt;"&amp;H128)+1)</f>
        <v/>
      </c>
      <c r="J128" s="13">
        <f>IF(OR($B128="",NOT(ISNUMBER($B128)),NOT(ISNUMBER($C128)),$B128&lt;=0,$C128&gt;$B128),"",I128/$S$5*$S$6)</f>
        <v/>
      </c>
      <c r="K128" s="13">
        <f>IF(OR($B128="",NOT(ISNUMBER($B128)),NOT(ISNUMBER($C128)),$B128&lt;=0,$C128&gt;$B128),"",MIN(1,MINIFS($AA$5:$AA$304,$I$5:$I$304,"&gt;="&amp;I128)))</f>
        <v/>
      </c>
      <c r="L128" s="15">
        <f>IF(OR($B128="",NOT(ISNUMBER($B128)),NOT(ISNUMBER($C128)),$B128&lt;=0,$C128&gt;$B128),"",MAX((((C128/B128)+$S$7^2/(2*B128))/(1+$S$7^2/B128))-(($S$7*SQRT((C128/B128)*(1-(C128/B128))/B128+$S$7^2/(4*B128^2)))/(1+$S$7^2/B128)),0))</f>
        <v/>
      </c>
      <c r="M128" s="15">
        <f>IF(OR($B128="",NOT(ISNUMBER($B128)),NOT(ISNUMBER($C128)),$B128&lt;=0,$C128&gt;$B128),"",MIN((((C128/B128)+$S$7^2/(2*B128))/(1+$S$7^2/B128))+(($S$7*SQRT((C128/B128)*(1-(C128/B128))/B128+$S$7^2/(4*B128^2)))/(1+$S$7^2/B128)),1))</f>
        <v/>
      </c>
      <c r="N128" s="25">
        <f>IF(OR($B128="",NOT(ISNUMBER($B128)),NOT(ISNUMBER($C128)),$B128&lt;=0,$C128&gt;$B128),"",IF(ABS(D128-F128/E128)/(F128/E128)&gt;=$S$8,"stands out","-"))</f>
        <v/>
      </c>
      <c r="O128" s="25">
        <f>IF(OR($B128="",NOT(ISNUMBER($B128)),NOT(ISNUMBER($C128)),$B128&lt;=0,$C128&gt;$B128),"",IF(H128&lt;$S$9,"significant","-"))</f>
        <v/>
      </c>
      <c r="P128" s="4">
        <f>IF(AND(ISNUMBER($C128),ISNUMBER($B128),$C128&gt;$B128),"more conversions than clicks - export one conversion per click",IF(OR($B128="",NOT(ISNUMBER($B128)),NOT(ISNUMBER($C128)),$B128&lt;=0,$C128&gt;$B128),"",IF(K128&lt;$S$6,"survives","-")))</f>
        <v/>
      </c>
      <c r="AA128" s="26">
        <f>IF(OR($B128="",NOT(ISNUMBER($B128)),NOT(ISNUMBER($C128)),$B128&lt;=0,$C128&gt;$B128),"",H128*$S$5/I128)</f>
        <v/>
      </c>
      <c r="AB128" s="5">
        <f>IF(OR($B128="",NOT(ISNUMBER($B128)),NOT(ISNUMBER($C128)),$B128&lt;=0,$C128&gt;$B128),0,1)</f>
        <v/>
      </c>
    </row>
    <row r="129">
      <c r="A129" s="21" t="n"/>
      <c r="B129" s="6" t="n"/>
      <c r="C129" s="6" t="n"/>
      <c r="D129" s="15">
        <f>IF(OR($B129="",NOT(ISNUMBER($B129)),NOT(ISNUMBER($C129)),$B129&lt;=0,$C129&gt;$B129),"",C129/B129)</f>
        <v/>
      </c>
      <c r="E129" s="22">
        <f>IF(OR($B129="",NOT(ISNUMBER($B129)),NOT(ISNUMBER($C129)),$B129&lt;=0,$C129&gt;$B129),"",SUMIFS($B$5:$B$304,$AB$5:$AB$304,1)-B129)</f>
        <v/>
      </c>
      <c r="F129" s="22">
        <f>IF(OR($B129="",NOT(ISNUMBER($B129)),NOT(ISNUMBER($C129)),$B129&lt;=0,$C129&gt;$B129),"",SUMIFS($C$5:$C$304,$AB$5:$AB$304,1)-C129)</f>
        <v/>
      </c>
      <c r="G129" s="23">
        <f>IF(OR($B129="",NOT(ISNUMBER($B129)),NOT(ISNUMBER($C129)),$B129&lt;=0,$C129&gt;$B129),"",(C129/B129-F129/E129)/SQRT(((C129+F129)/(B129+E129))*(1-((C129+F129)/(B129+E129)))*(1/B129+1/E129)))</f>
        <v/>
      </c>
      <c r="H129" s="13">
        <f>IF(OR($B129="",NOT(ISNUMBER($B129)),NOT(ISNUMBER($C129)),$B129&lt;=0,$C129&gt;$B129),"",2*(1-NORM.S.DIST(ABS(G129),TRUE)))</f>
        <v/>
      </c>
      <c r="I129" s="24">
        <f>IF(OR($B129="",NOT(ISNUMBER($B129)),NOT(ISNUMBER($C129)),$B129&lt;=0,$C129&gt;$B129),"",COUNTIF($H$5:$H$304,"&lt;"&amp;H129)+1)</f>
        <v/>
      </c>
      <c r="J129" s="13">
        <f>IF(OR($B129="",NOT(ISNUMBER($B129)),NOT(ISNUMBER($C129)),$B129&lt;=0,$C129&gt;$B129),"",I129/$S$5*$S$6)</f>
        <v/>
      </c>
      <c r="K129" s="13">
        <f>IF(OR($B129="",NOT(ISNUMBER($B129)),NOT(ISNUMBER($C129)),$B129&lt;=0,$C129&gt;$B129),"",MIN(1,MINIFS($AA$5:$AA$304,$I$5:$I$304,"&gt;="&amp;I129)))</f>
        <v/>
      </c>
      <c r="L129" s="15">
        <f>IF(OR($B129="",NOT(ISNUMBER($B129)),NOT(ISNUMBER($C129)),$B129&lt;=0,$C129&gt;$B129),"",MAX((((C129/B129)+$S$7^2/(2*B129))/(1+$S$7^2/B129))-(($S$7*SQRT((C129/B129)*(1-(C129/B129))/B129+$S$7^2/(4*B129^2)))/(1+$S$7^2/B129)),0))</f>
        <v/>
      </c>
      <c r="M129" s="15">
        <f>IF(OR($B129="",NOT(ISNUMBER($B129)),NOT(ISNUMBER($C129)),$B129&lt;=0,$C129&gt;$B129),"",MIN((((C129/B129)+$S$7^2/(2*B129))/(1+$S$7^2/B129))+(($S$7*SQRT((C129/B129)*(1-(C129/B129))/B129+$S$7^2/(4*B129^2)))/(1+$S$7^2/B129)),1))</f>
        <v/>
      </c>
      <c r="N129" s="25">
        <f>IF(OR($B129="",NOT(ISNUMBER($B129)),NOT(ISNUMBER($C129)),$B129&lt;=0,$C129&gt;$B129),"",IF(ABS(D129-F129/E129)/(F129/E129)&gt;=$S$8,"stands out","-"))</f>
        <v/>
      </c>
      <c r="O129" s="25">
        <f>IF(OR($B129="",NOT(ISNUMBER($B129)),NOT(ISNUMBER($C129)),$B129&lt;=0,$C129&gt;$B129),"",IF(H129&lt;$S$9,"significant","-"))</f>
        <v/>
      </c>
      <c r="P129" s="4">
        <f>IF(AND(ISNUMBER($C129),ISNUMBER($B129),$C129&gt;$B129),"more conversions than clicks - export one conversion per click",IF(OR($B129="",NOT(ISNUMBER($B129)),NOT(ISNUMBER($C129)),$B129&lt;=0,$C129&gt;$B129),"",IF(K129&lt;$S$6,"survives","-")))</f>
        <v/>
      </c>
      <c r="AA129" s="26">
        <f>IF(OR($B129="",NOT(ISNUMBER($B129)),NOT(ISNUMBER($C129)),$B129&lt;=0,$C129&gt;$B129),"",H129*$S$5/I129)</f>
        <v/>
      </c>
      <c r="AB129" s="5">
        <f>IF(OR($B129="",NOT(ISNUMBER($B129)),NOT(ISNUMBER($C129)),$B129&lt;=0,$C129&gt;$B129),0,1)</f>
        <v/>
      </c>
    </row>
    <row r="130">
      <c r="A130" s="21" t="n"/>
      <c r="B130" s="6" t="n"/>
      <c r="C130" s="6" t="n"/>
      <c r="D130" s="15">
        <f>IF(OR($B130="",NOT(ISNUMBER($B130)),NOT(ISNUMBER($C130)),$B130&lt;=0,$C130&gt;$B130),"",C130/B130)</f>
        <v/>
      </c>
      <c r="E130" s="22">
        <f>IF(OR($B130="",NOT(ISNUMBER($B130)),NOT(ISNUMBER($C130)),$B130&lt;=0,$C130&gt;$B130),"",SUMIFS($B$5:$B$304,$AB$5:$AB$304,1)-B130)</f>
        <v/>
      </c>
      <c r="F130" s="22">
        <f>IF(OR($B130="",NOT(ISNUMBER($B130)),NOT(ISNUMBER($C130)),$B130&lt;=0,$C130&gt;$B130),"",SUMIFS($C$5:$C$304,$AB$5:$AB$304,1)-C130)</f>
        <v/>
      </c>
      <c r="G130" s="23">
        <f>IF(OR($B130="",NOT(ISNUMBER($B130)),NOT(ISNUMBER($C130)),$B130&lt;=0,$C130&gt;$B130),"",(C130/B130-F130/E130)/SQRT(((C130+F130)/(B130+E130))*(1-((C130+F130)/(B130+E130)))*(1/B130+1/E130)))</f>
        <v/>
      </c>
      <c r="H130" s="13">
        <f>IF(OR($B130="",NOT(ISNUMBER($B130)),NOT(ISNUMBER($C130)),$B130&lt;=0,$C130&gt;$B130),"",2*(1-NORM.S.DIST(ABS(G130),TRUE)))</f>
        <v/>
      </c>
      <c r="I130" s="24">
        <f>IF(OR($B130="",NOT(ISNUMBER($B130)),NOT(ISNUMBER($C130)),$B130&lt;=0,$C130&gt;$B130),"",COUNTIF($H$5:$H$304,"&lt;"&amp;H130)+1)</f>
        <v/>
      </c>
      <c r="J130" s="13">
        <f>IF(OR($B130="",NOT(ISNUMBER($B130)),NOT(ISNUMBER($C130)),$B130&lt;=0,$C130&gt;$B130),"",I130/$S$5*$S$6)</f>
        <v/>
      </c>
      <c r="K130" s="13">
        <f>IF(OR($B130="",NOT(ISNUMBER($B130)),NOT(ISNUMBER($C130)),$B130&lt;=0,$C130&gt;$B130),"",MIN(1,MINIFS($AA$5:$AA$304,$I$5:$I$304,"&gt;="&amp;I130)))</f>
        <v/>
      </c>
      <c r="L130" s="15">
        <f>IF(OR($B130="",NOT(ISNUMBER($B130)),NOT(ISNUMBER($C130)),$B130&lt;=0,$C130&gt;$B130),"",MAX((((C130/B130)+$S$7^2/(2*B130))/(1+$S$7^2/B130))-(($S$7*SQRT((C130/B130)*(1-(C130/B130))/B130+$S$7^2/(4*B130^2)))/(1+$S$7^2/B130)),0))</f>
        <v/>
      </c>
      <c r="M130" s="15">
        <f>IF(OR($B130="",NOT(ISNUMBER($B130)),NOT(ISNUMBER($C130)),$B130&lt;=0,$C130&gt;$B130),"",MIN((((C130/B130)+$S$7^2/(2*B130))/(1+$S$7^2/B130))+(($S$7*SQRT((C130/B130)*(1-(C130/B130))/B130+$S$7^2/(4*B130^2)))/(1+$S$7^2/B130)),1))</f>
        <v/>
      </c>
      <c r="N130" s="25">
        <f>IF(OR($B130="",NOT(ISNUMBER($B130)),NOT(ISNUMBER($C130)),$B130&lt;=0,$C130&gt;$B130),"",IF(ABS(D130-F130/E130)/(F130/E130)&gt;=$S$8,"stands out","-"))</f>
        <v/>
      </c>
      <c r="O130" s="25">
        <f>IF(OR($B130="",NOT(ISNUMBER($B130)),NOT(ISNUMBER($C130)),$B130&lt;=0,$C130&gt;$B130),"",IF(H130&lt;$S$9,"significant","-"))</f>
        <v/>
      </c>
      <c r="P130" s="4">
        <f>IF(AND(ISNUMBER($C130),ISNUMBER($B130),$C130&gt;$B130),"more conversions than clicks - export one conversion per click",IF(OR($B130="",NOT(ISNUMBER($B130)),NOT(ISNUMBER($C130)),$B130&lt;=0,$C130&gt;$B130),"",IF(K130&lt;$S$6,"survives","-")))</f>
        <v/>
      </c>
      <c r="AA130" s="26">
        <f>IF(OR($B130="",NOT(ISNUMBER($B130)),NOT(ISNUMBER($C130)),$B130&lt;=0,$C130&gt;$B130),"",H130*$S$5/I130)</f>
        <v/>
      </c>
      <c r="AB130" s="5">
        <f>IF(OR($B130="",NOT(ISNUMBER($B130)),NOT(ISNUMBER($C130)),$B130&lt;=0,$C130&gt;$B130),0,1)</f>
        <v/>
      </c>
    </row>
    <row r="131">
      <c r="A131" s="21" t="n"/>
      <c r="B131" s="6" t="n"/>
      <c r="C131" s="6" t="n"/>
      <c r="D131" s="15">
        <f>IF(OR($B131="",NOT(ISNUMBER($B131)),NOT(ISNUMBER($C131)),$B131&lt;=0,$C131&gt;$B131),"",C131/B131)</f>
        <v/>
      </c>
      <c r="E131" s="22">
        <f>IF(OR($B131="",NOT(ISNUMBER($B131)),NOT(ISNUMBER($C131)),$B131&lt;=0,$C131&gt;$B131),"",SUMIFS($B$5:$B$304,$AB$5:$AB$304,1)-B131)</f>
        <v/>
      </c>
      <c r="F131" s="22">
        <f>IF(OR($B131="",NOT(ISNUMBER($B131)),NOT(ISNUMBER($C131)),$B131&lt;=0,$C131&gt;$B131),"",SUMIFS($C$5:$C$304,$AB$5:$AB$304,1)-C131)</f>
        <v/>
      </c>
      <c r="G131" s="23">
        <f>IF(OR($B131="",NOT(ISNUMBER($B131)),NOT(ISNUMBER($C131)),$B131&lt;=0,$C131&gt;$B131),"",(C131/B131-F131/E131)/SQRT(((C131+F131)/(B131+E131))*(1-((C131+F131)/(B131+E131)))*(1/B131+1/E131)))</f>
        <v/>
      </c>
      <c r="H131" s="13">
        <f>IF(OR($B131="",NOT(ISNUMBER($B131)),NOT(ISNUMBER($C131)),$B131&lt;=0,$C131&gt;$B131),"",2*(1-NORM.S.DIST(ABS(G131),TRUE)))</f>
        <v/>
      </c>
      <c r="I131" s="24">
        <f>IF(OR($B131="",NOT(ISNUMBER($B131)),NOT(ISNUMBER($C131)),$B131&lt;=0,$C131&gt;$B131),"",COUNTIF($H$5:$H$304,"&lt;"&amp;H131)+1)</f>
        <v/>
      </c>
      <c r="J131" s="13">
        <f>IF(OR($B131="",NOT(ISNUMBER($B131)),NOT(ISNUMBER($C131)),$B131&lt;=0,$C131&gt;$B131),"",I131/$S$5*$S$6)</f>
        <v/>
      </c>
      <c r="K131" s="13">
        <f>IF(OR($B131="",NOT(ISNUMBER($B131)),NOT(ISNUMBER($C131)),$B131&lt;=0,$C131&gt;$B131),"",MIN(1,MINIFS($AA$5:$AA$304,$I$5:$I$304,"&gt;="&amp;I131)))</f>
        <v/>
      </c>
      <c r="L131" s="15">
        <f>IF(OR($B131="",NOT(ISNUMBER($B131)),NOT(ISNUMBER($C131)),$B131&lt;=0,$C131&gt;$B131),"",MAX((((C131/B131)+$S$7^2/(2*B131))/(1+$S$7^2/B131))-(($S$7*SQRT((C131/B131)*(1-(C131/B131))/B131+$S$7^2/(4*B131^2)))/(1+$S$7^2/B131)),0))</f>
        <v/>
      </c>
      <c r="M131" s="15">
        <f>IF(OR($B131="",NOT(ISNUMBER($B131)),NOT(ISNUMBER($C131)),$B131&lt;=0,$C131&gt;$B131),"",MIN((((C131/B131)+$S$7^2/(2*B131))/(1+$S$7^2/B131))+(($S$7*SQRT((C131/B131)*(1-(C131/B131))/B131+$S$7^2/(4*B131^2)))/(1+$S$7^2/B131)),1))</f>
        <v/>
      </c>
      <c r="N131" s="25">
        <f>IF(OR($B131="",NOT(ISNUMBER($B131)),NOT(ISNUMBER($C131)),$B131&lt;=0,$C131&gt;$B131),"",IF(ABS(D131-F131/E131)/(F131/E131)&gt;=$S$8,"stands out","-"))</f>
        <v/>
      </c>
      <c r="O131" s="25">
        <f>IF(OR($B131="",NOT(ISNUMBER($B131)),NOT(ISNUMBER($C131)),$B131&lt;=0,$C131&gt;$B131),"",IF(H131&lt;$S$9,"significant","-"))</f>
        <v/>
      </c>
      <c r="P131" s="4">
        <f>IF(AND(ISNUMBER($C131),ISNUMBER($B131),$C131&gt;$B131),"more conversions than clicks - export one conversion per click",IF(OR($B131="",NOT(ISNUMBER($B131)),NOT(ISNUMBER($C131)),$B131&lt;=0,$C131&gt;$B131),"",IF(K131&lt;$S$6,"survives","-")))</f>
        <v/>
      </c>
      <c r="AA131" s="26">
        <f>IF(OR($B131="",NOT(ISNUMBER($B131)),NOT(ISNUMBER($C131)),$B131&lt;=0,$C131&gt;$B131),"",H131*$S$5/I131)</f>
        <v/>
      </c>
      <c r="AB131" s="5">
        <f>IF(OR($B131="",NOT(ISNUMBER($B131)),NOT(ISNUMBER($C131)),$B131&lt;=0,$C131&gt;$B131),0,1)</f>
        <v/>
      </c>
    </row>
    <row r="132">
      <c r="A132" s="21" t="n"/>
      <c r="B132" s="6" t="n"/>
      <c r="C132" s="6" t="n"/>
      <c r="D132" s="15">
        <f>IF(OR($B132="",NOT(ISNUMBER($B132)),NOT(ISNUMBER($C132)),$B132&lt;=0,$C132&gt;$B132),"",C132/B132)</f>
        <v/>
      </c>
      <c r="E132" s="22">
        <f>IF(OR($B132="",NOT(ISNUMBER($B132)),NOT(ISNUMBER($C132)),$B132&lt;=0,$C132&gt;$B132),"",SUMIFS($B$5:$B$304,$AB$5:$AB$304,1)-B132)</f>
        <v/>
      </c>
      <c r="F132" s="22">
        <f>IF(OR($B132="",NOT(ISNUMBER($B132)),NOT(ISNUMBER($C132)),$B132&lt;=0,$C132&gt;$B132),"",SUMIFS($C$5:$C$304,$AB$5:$AB$304,1)-C132)</f>
        <v/>
      </c>
      <c r="G132" s="23">
        <f>IF(OR($B132="",NOT(ISNUMBER($B132)),NOT(ISNUMBER($C132)),$B132&lt;=0,$C132&gt;$B132),"",(C132/B132-F132/E132)/SQRT(((C132+F132)/(B132+E132))*(1-((C132+F132)/(B132+E132)))*(1/B132+1/E132)))</f>
        <v/>
      </c>
      <c r="H132" s="13">
        <f>IF(OR($B132="",NOT(ISNUMBER($B132)),NOT(ISNUMBER($C132)),$B132&lt;=0,$C132&gt;$B132),"",2*(1-NORM.S.DIST(ABS(G132),TRUE)))</f>
        <v/>
      </c>
      <c r="I132" s="24">
        <f>IF(OR($B132="",NOT(ISNUMBER($B132)),NOT(ISNUMBER($C132)),$B132&lt;=0,$C132&gt;$B132),"",COUNTIF($H$5:$H$304,"&lt;"&amp;H132)+1)</f>
        <v/>
      </c>
      <c r="J132" s="13">
        <f>IF(OR($B132="",NOT(ISNUMBER($B132)),NOT(ISNUMBER($C132)),$B132&lt;=0,$C132&gt;$B132),"",I132/$S$5*$S$6)</f>
        <v/>
      </c>
      <c r="K132" s="13">
        <f>IF(OR($B132="",NOT(ISNUMBER($B132)),NOT(ISNUMBER($C132)),$B132&lt;=0,$C132&gt;$B132),"",MIN(1,MINIFS($AA$5:$AA$304,$I$5:$I$304,"&gt;="&amp;I132)))</f>
        <v/>
      </c>
      <c r="L132" s="15">
        <f>IF(OR($B132="",NOT(ISNUMBER($B132)),NOT(ISNUMBER($C132)),$B132&lt;=0,$C132&gt;$B132),"",MAX((((C132/B132)+$S$7^2/(2*B132))/(1+$S$7^2/B132))-(($S$7*SQRT((C132/B132)*(1-(C132/B132))/B132+$S$7^2/(4*B132^2)))/(1+$S$7^2/B132)),0))</f>
        <v/>
      </c>
      <c r="M132" s="15">
        <f>IF(OR($B132="",NOT(ISNUMBER($B132)),NOT(ISNUMBER($C132)),$B132&lt;=0,$C132&gt;$B132),"",MIN((((C132/B132)+$S$7^2/(2*B132))/(1+$S$7^2/B132))+(($S$7*SQRT((C132/B132)*(1-(C132/B132))/B132+$S$7^2/(4*B132^2)))/(1+$S$7^2/B132)),1))</f>
        <v/>
      </c>
      <c r="N132" s="25">
        <f>IF(OR($B132="",NOT(ISNUMBER($B132)),NOT(ISNUMBER($C132)),$B132&lt;=0,$C132&gt;$B132),"",IF(ABS(D132-F132/E132)/(F132/E132)&gt;=$S$8,"stands out","-"))</f>
        <v/>
      </c>
      <c r="O132" s="25">
        <f>IF(OR($B132="",NOT(ISNUMBER($B132)),NOT(ISNUMBER($C132)),$B132&lt;=0,$C132&gt;$B132),"",IF(H132&lt;$S$9,"significant","-"))</f>
        <v/>
      </c>
      <c r="P132" s="4">
        <f>IF(AND(ISNUMBER($C132),ISNUMBER($B132),$C132&gt;$B132),"more conversions than clicks - export one conversion per click",IF(OR($B132="",NOT(ISNUMBER($B132)),NOT(ISNUMBER($C132)),$B132&lt;=0,$C132&gt;$B132),"",IF(K132&lt;$S$6,"survives","-")))</f>
        <v/>
      </c>
      <c r="AA132" s="26">
        <f>IF(OR($B132="",NOT(ISNUMBER($B132)),NOT(ISNUMBER($C132)),$B132&lt;=0,$C132&gt;$B132),"",H132*$S$5/I132)</f>
        <v/>
      </c>
      <c r="AB132" s="5">
        <f>IF(OR($B132="",NOT(ISNUMBER($B132)),NOT(ISNUMBER($C132)),$B132&lt;=0,$C132&gt;$B132),0,1)</f>
        <v/>
      </c>
    </row>
    <row r="133">
      <c r="A133" s="21" t="n"/>
      <c r="B133" s="6" t="n"/>
      <c r="C133" s="6" t="n"/>
      <c r="D133" s="15">
        <f>IF(OR($B133="",NOT(ISNUMBER($B133)),NOT(ISNUMBER($C133)),$B133&lt;=0,$C133&gt;$B133),"",C133/B133)</f>
        <v/>
      </c>
      <c r="E133" s="22">
        <f>IF(OR($B133="",NOT(ISNUMBER($B133)),NOT(ISNUMBER($C133)),$B133&lt;=0,$C133&gt;$B133),"",SUMIFS($B$5:$B$304,$AB$5:$AB$304,1)-B133)</f>
        <v/>
      </c>
      <c r="F133" s="22">
        <f>IF(OR($B133="",NOT(ISNUMBER($B133)),NOT(ISNUMBER($C133)),$B133&lt;=0,$C133&gt;$B133),"",SUMIFS($C$5:$C$304,$AB$5:$AB$304,1)-C133)</f>
        <v/>
      </c>
      <c r="G133" s="23">
        <f>IF(OR($B133="",NOT(ISNUMBER($B133)),NOT(ISNUMBER($C133)),$B133&lt;=0,$C133&gt;$B133),"",(C133/B133-F133/E133)/SQRT(((C133+F133)/(B133+E133))*(1-((C133+F133)/(B133+E133)))*(1/B133+1/E133)))</f>
        <v/>
      </c>
      <c r="H133" s="13">
        <f>IF(OR($B133="",NOT(ISNUMBER($B133)),NOT(ISNUMBER($C133)),$B133&lt;=0,$C133&gt;$B133),"",2*(1-NORM.S.DIST(ABS(G133),TRUE)))</f>
        <v/>
      </c>
      <c r="I133" s="24">
        <f>IF(OR($B133="",NOT(ISNUMBER($B133)),NOT(ISNUMBER($C133)),$B133&lt;=0,$C133&gt;$B133),"",COUNTIF($H$5:$H$304,"&lt;"&amp;H133)+1)</f>
        <v/>
      </c>
      <c r="J133" s="13">
        <f>IF(OR($B133="",NOT(ISNUMBER($B133)),NOT(ISNUMBER($C133)),$B133&lt;=0,$C133&gt;$B133),"",I133/$S$5*$S$6)</f>
        <v/>
      </c>
      <c r="K133" s="13">
        <f>IF(OR($B133="",NOT(ISNUMBER($B133)),NOT(ISNUMBER($C133)),$B133&lt;=0,$C133&gt;$B133),"",MIN(1,MINIFS($AA$5:$AA$304,$I$5:$I$304,"&gt;="&amp;I133)))</f>
        <v/>
      </c>
      <c r="L133" s="15">
        <f>IF(OR($B133="",NOT(ISNUMBER($B133)),NOT(ISNUMBER($C133)),$B133&lt;=0,$C133&gt;$B133),"",MAX((((C133/B133)+$S$7^2/(2*B133))/(1+$S$7^2/B133))-(($S$7*SQRT((C133/B133)*(1-(C133/B133))/B133+$S$7^2/(4*B133^2)))/(1+$S$7^2/B133)),0))</f>
        <v/>
      </c>
      <c r="M133" s="15">
        <f>IF(OR($B133="",NOT(ISNUMBER($B133)),NOT(ISNUMBER($C133)),$B133&lt;=0,$C133&gt;$B133),"",MIN((((C133/B133)+$S$7^2/(2*B133))/(1+$S$7^2/B133))+(($S$7*SQRT((C133/B133)*(1-(C133/B133))/B133+$S$7^2/(4*B133^2)))/(1+$S$7^2/B133)),1))</f>
        <v/>
      </c>
      <c r="N133" s="25">
        <f>IF(OR($B133="",NOT(ISNUMBER($B133)),NOT(ISNUMBER($C133)),$B133&lt;=0,$C133&gt;$B133),"",IF(ABS(D133-F133/E133)/(F133/E133)&gt;=$S$8,"stands out","-"))</f>
        <v/>
      </c>
      <c r="O133" s="25">
        <f>IF(OR($B133="",NOT(ISNUMBER($B133)),NOT(ISNUMBER($C133)),$B133&lt;=0,$C133&gt;$B133),"",IF(H133&lt;$S$9,"significant","-"))</f>
        <v/>
      </c>
      <c r="P133" s="4">
        <f>IF(AND(ISNUMBER($C133),ISNUMBER($B133),$C133&gt;$B133),"more conversions than clicks - export one conversion per click",IF(OR($B133="",NOT(ISNUMBER($B133)),NOT(ISNUMBER($C133)),$B133&lt;=0,$C133&gt;$B133),"",IF(K133&lt;$S$6,"survives","-")))</f>
        <v/>
      </c>
      <c r="AA133" s="26">
        <f>IF(OR($B133="",NOT(ISNUMBER($B133)),NOT(ISNUMBER($C133)),$B133&lt;=0,$C133&gt;$B133),"",H133*$S$5/I133)</f>
        <v/>
      </c>
      <c r="AB133" s="5">
        <f>IF(OR($B133="",NOT(ISNUMBER($B133)),NOT(ISNUMBER($C133)),$B133&lt;=0,$C133&gt;$B133),0,1)</f>
        <v/>
      </c>
    </row>
    <row r="134">
      <c r="A134" s="21" t="n"/>
      <c r="B134" s="6" t="n"/>
      <c r="C134" s="6" t="n"/>
      <c r="D134" s="15">
        <f>IF(OR($B134="",NOT(ISNUMBER($B134)),NOT(ISNUMBER($C134)),$B134&lt;=0,$C134&gt;$B134),"",C134/B134)</f>
        <v/>
      </c>
      <c r="E134" s="22">
        <f>IF(OR($B134="",NOT(ISNUMBER($B134)),NOT(ISNUMBER($C134)),$B134&lt;=0,$C134&gt;$B134),"",SUMIFS($B$5:$B$304,$AB$5:$AB$304,1)-B134)</f>
        <v/>
      </c>
      <c r="F134" s="22">
        <f>IF(OR($B134="",NOT(ISNUMBER($B134)),NOT(ISNUMBER($C134)),$B134&lt;=0,$C134&gt;$B134),"",SUMIFS($C$5:$C$304,$AB$5:$AB$304,1)-C134)</f>
        <v/>
      </c>
      <c r="G134" s="23">
        <f>IF(OR($B134="",NOT(ISNUMBER($B134)),NOT(ISNUMBER($C134)),$B134&lt;=0,$C134&gt;$B134),"",(C134/B134-F134/E134)/SQRT(((C134+F134)/(B134+E134))*(1-((C134+F134)/(B134+E134)))*(1/B134+1/E134)))</f>
        <v/>
      </c>
      <c r="H134" s="13">
        <f>IF(OR($B134="",NOT(ISNUMBER($B134)),NOT(ISNUMBER($C134)),$B134&lt;=0,$C134&gt;$B134),"",2*(1-NORM.S.DIST(ABS(G134),TRUE)))</f>
        <v/>
      </c>
      <c r="I134" s="24">
        <f>IF(OR($B134="",NOT(ISNUMBER($B134)),NOT(ISNUMBER($C134)),$B134&lt;=0,$C134&gt;$B134),"",COUNTIF($H$5:$H$304,"&lt;"&amp;H134)+1)</f>
        <v/>
      </c>
      <c r="J134" s="13">
        <f>IF(OR($B134="",NOT(ISNUMBER($B134)),NOT(ISNUMBER($C134)),$B134&lt;=0,$C134&gt;$B134),"",I134/$S$5*$S$6)</f>
        <v/>
      </c>
      <c r="K134" s="13">
        <f>IF(OR($B134="",NOT(ISNUMBER($B134)),NOT(ISNUMBER($C134)),$B134&lt;=0,$C134&gt;$B134),"",MIN(1,MINIFS($AA$5:$AA$304,$I$5:$I$304,"&gt;="&amp;I134)))</f>
        <v/>
      </c>
      <c r="L134" s="15">
        <f>IF(OR($B134="",NOT(ISNUMBER($B134)),NOT(ISNUMBER($C134)),$B134&lt;=0,$C134&gt;$B134),"",MAX((((C134/B134)+$S$7^2/(2*B134))/(1+$S$7^2/B134))-(($S$7*SQRT((C134/B134)*(1-(C134/B134))/B134+$S$7^2/(4*B134^2)))/(1+$S$7^2/B134)),0))</f>
        <v/>
      </c>
      <c r="M134" s="15">
        <f>IF(OR($B134="",NOT(ISNUMBER($B134)),NOT(ISNUMBER($C134)),$B134&lt;=0,$C134&gt;$B134),"",MIN((((C134/B134)+$S$7^2/(2*B134))/(1+$S$7^2/B134))+(($S$7*SQRT((C134/B134)*(1-(C134/B134))/B134+$S$7^2/(4*B134^2)))/(1+$S$7^2/B134)),1))</f>
        <v/>
      </c>
      <c r="N134" s="25">
        <f>IF(OR($B134="",NOT(ISNUMBER($B134)),NOT(ISNUMBER($C134)),$B134&lt;=0,$C134&gt;$B134),"",IF(ABS(D134-F134/E134)/(F134/E134)&gt;=$S$8,"stands out","-"))</f>
        <v/>
      </c>
      <c r="O134" s="25">
        <f>IF(OR($B134="",NOT(ISNUMBER($B134)),NOT(ISNUMBER($C134)),$B134&lt;=0,$C134&gt;$B134),"",IF(H134&lt;$S$9,"significant","-"))</f>
        <v/>
      </c>
      <c r="P134" s="4">
        <f>IF(AND(ISNUMBER($C134),ISNUMBER($B134),$C134&gt;$B134),"more conversions than clicks - export one conversion per click",IF(OR($B134="",NOT(ISNUMBER($B134)),NOT(ISNUMBER($C134)),$B134&lt;=0,$C134&gt;$B134),"",IF(K134&lt;$S$6,"survives","-")))</f>
        <v/>
      </c>
      <c r="AA134" s="26">
        <f>IF(OR($B134="",NOT(ISNUMBER($B134)),NOT(ISNUMBER($C134)),$B134&lt;=0,$C134&gt;$B134),"",H134*$S$5/I134)</f>
        <v/>
      </c>
      <c r="AB134" s="5">
        <f>IF(OR($B134="",NOT(ISNUMBER($B134)),NOT(ISNUMBER($C134)),$B134&lt;=0,$C134&gt;$B134),0,1)</f>
        <v/>
      </c>
    </row>
    <row r="135">
      <c r="A135" s="21" t="n"/>
      <c r="B135" s="6" t="n"/>
      <c r="C135" s="6" t="n"/>
      <c r="D135" s="15">
        <f>IF(OR($B135="",NOT(ISNUMBER($B135)),NOT(ISNUMBER($C135)),$B135&lt;=0,$C135&gt;$B135),"",C135/B135)</f>
        <v/>
      </c>
      <c r="E135" s="22">
        <f>IF(OR($B135="",NOT(ISNUMBER($B135)),NOT(ISNUMBER($C135)),$B135&lt;=0,$C135&gt;$B135),"",SUMIFS($B$5:$B$304,$AB$5:$AB$304,1)-B135)</f>
        <v/>
      </c>
      <c r="F135" s="22">
        <f>IF(OR($B135="",NOT(ISNUMBER($B135)),NOT(ISNUMBER($C135)),$B135&lt;=0,$C135&gt;$B135),"",SUMIFS($C$5:$C$304,$AB$5:$AB$304,1)-C135)</f>
        <v/>
      </c>
      <c r="G135" s="23">
        <f>IF(OR($B135="",NOT(ISNUMBER($B135)),NOT(ISNUMBER($C135)),$B135&lt;=0,$C135&gt;$B135),"",(C135/B135-F135/E135)/SQRT(((C135+F135)/(B135+E135))*(1-((C135+F135)/(B135+E135)))*(1/B135+1/E135)))</f>
        <v/>
      </c>
      <c r="H135" s="13">
        <f>IF(OR($B135="",NOT(ISNUMBER($B135)),NOT(ISNUMBER($C135)),$B135&lt;=0,$C135&gt;$B135),"",2*(1-NORM.S.DIST(ABS(G135),TRUE)))</f>
        <v/>
      </c>
      <c r="I135" s="24">
        <f>IF(OR($B135="",NOT(ISNUMBER($B135)),NOT(ISNUMBER($C135)),$B135&lt;=0,$C135&gt;$B135),"",COUNTIF($H$5:$H$304,"&lt;"&amp;H135)+1)</f>
        <v/>
      </c>
      <c r="J135" s="13">
        <f>IF(OR($B135="",NOT(ISNUMBER($B135)),NOT(ISNUMBER($C135)),$B135&lt;=0,$C135&gt;$B135),"",I135/$S$5*$S$6)</f>
        <v/>
      </c>
      <c r="K135" s="13">
        <f>IF(OR($B135="",NOT(ISNUMBER($B135)),NOT(ISNUMBER($C135)),$B135&lt;=0,$C135&gt;$B135),"",MIN(1,MINIFS($AA$5:$AA$304,$I$5:$I$304,"&gt;="&amp;I135)))</f>
        <v/>
      </c>
      <c r="L135" s="15">
        <f>IF(OR($B135="",NOT(ISNUMBER($B135)),NOT(ISNUMBER($C135)),$B135&lt;=0,$C135&gt;$B135),"",MAX((((C135/B135)+$S$7^2/(2*B135))/(1+$S$7^2/B135))-(($S$7*SQRT((C135/B135)*(1-(C135/B135))/B135+$S$7^2/(4*B135^2)))/(1+$S$7^2/B135)),0))</f>
        <v/>
      </c>
      <c r="M135" s="15">
        <f>IF(OR($B135="",NOT(ISNUMBER($B135)),NOT(ISNUMBER($C135)),$B135&lt;=0,$C135&gt;$B135),"",MIN((((C135/B135)+$S$7^2/(2*B135))/(1+$S$7^2/B135))+(($S$7*SQRT((C135/B135)*(1-(C135/B135))/B135+$S$7^2/(4*B135^2)))/(1+$S$7^2/B135)),1))</f>
        <v/>
      </c>
      <c r="N135" s="25">
        <f>IF(OR($B135="",NOT(ISNUMBER($B135)),NOT(ISNUMBER($C135)),$B135&lt;=0,$C135&gt;$B135),"",IF(ABS(D135-F135/E135)/(F135/E135)&gt;=$S$8,"stands out","-"))</f>
        <v/>
      </c>
      <c r="O135" s="25">
        <f>IF(OR($B135="",NOT(ISNUMBER($B135)),NOT(ISNUMBER($C135)),$B135&lt;=0,$C135&gt;$B135),"",IF(H135&lt;$S$9,"significant","-"))</f>
        <v/>
      </c>
      <c r="P135" s="4">
        <f>IF(AND(ISNUMBER($C135),ISNUMBER($B135),$C135&gt;$B135),"more conversions than clicks - export one conversion per click",IF(OR($B135="",NOT(ISNUMBER($B135)),NOT(ISNUMBER($C135)),$B135&lt;=0,$C135&gt;$B135),"",IF(K135&lt;$S$6,"survives","-")))</f>
        <v/>
      </c>
      <c r="AA135" s="26">
        <f>IF(OR($B135="",NOT(ISNUMBER($B135)),NOT(ISNUMBER($C135)),$B135&lt;=0,$C135&gt;$B135),"",H135*$S$5/I135)</f>
        <v/>
      </c>
      <c r="AB135" s="5">
        <f>IF(OR($B135="",NOT(ISNUMBER($B135)),NOT(ISNUMBER($C135)),$B135&lt;=0,$C135&gt;$B135),0,1)</f>
        <v/>
      </c>
    </row>
    <row r="136">
      <c r="A136" s="21" t="n"/>
      <c r="B136" s="6" t="n"/>
      <c r="C136" s="6" t="n"/>
      <c r="D136" s="15">
        <f>IF(OR($B136="",NOT(ISNUMBER($B136)),NOT(ISNUMBER($C136)),$B136&lt;=0,$C136&gt;$B136),"",C136/B136)</f>
        <v/>
      </c>
      <c r="E136" s="22">
        <f>IF(OR($B136="",NOT(ISNUMBER($B136)),NOT(ISNUMBER($C136)),$B136&lt;=0,$C136&gt;$B136),"",SUMIFS($B$5:$B$304,$AB$5:$AB$304,1)-B136)</f>
        <v/>
      </c>
      <c r="F136" s="22">
        <f>IF(OR($B136="",NOT(ISNUMBER($B136)),NOT(ISNUMBER($C136)),$B136&lt;=0,$C136&gt;$B136),"",SUMIFS($C$5:$C$304,$AB$5:$AB$304,1)-C136)</f>
        <v/>
      </c>
      <c r="G136" s="23">
        <f>IF(OR($B136="",NOT(ISNUMBER($B136)),NOT(ISNUMBER($C136)),$B136&lt;=0,$C136&gt;$B136),"",(C136/B136-F136/E136)/SQRT(((C136+F136)/(B136+E136))*(1-((C136+F136)/(B136+E136)))*(1/B136+1/E136)))</f>
        <v/>
      </c>
      <c r="H136" s="13">
        <f>IF(OR($B136="",NOT(ISNUMBER($B136)),NOT(ISNUMBER($C136)),$B136&lt;=0,$C136&gt;$B136),"",2*(1-NORM.S.DIST(ABS(G136),TRUE)))</f>
        <v/>
      </c>
      <c r="I136" s="24">
        <f>IF(OR($B136="",NOT(ISNUMBER($B136)),NOT(ISNUMBER($C136)),$B136&lt;=0,$C136&gt;$B136),"",COUNTIF($H$5:$H$304,"&lt;"&amp;H136)+1)</f>
        <v/>
      </c>
      <c r="J136" s="13">
        <f>IF(OR($B136="",NOT(ISNUMBER($B136)),NOT(ISNUMBER($C136)),$B136&lt;=0,$C136&gt;$B136),"",I136/$S$5*$S$6)</f>
        <v/>
      </c>
      <c r="K136" s="13">
        <f>IF(OR($B136="",NOT(ISNUMBER($B136)),NOT(ISNUMBER($C136)),$B136&lt;=0,$C136&gt;$B136),"",MIN(1,MINIFS($AA$5:$AA$304,$I$5:$I$304,"&gt;="&amp;I136)))</f>
        <v/>
      </c>
      <c r="L136" s="15">
        <f>IF(OR($B136="",NOT(ISNUMBER($B136)),NOT(ISNUMBER($C136)),$B136&lt;=0,$C136&gt;$B136),"",MAX((((C136/B136)+$S$7^2/(2*B136))/(1+$S$7^2/B136))-(($S$7*SQRT((C136/B136)*(1-(C136/B136))/B136+$S$7^2/(4*B136^2)))/(1+$S$7^2/B136)),0))</f>
        <v/>
      </c>
      <c r="M136" s="15">
        <f>IF(OR($B136="",NOT(ISNUMBER($B136)),NOT(ISNUMBER($C136)),$B136&lt;=0,$C136&gt;$B136),"",MIN((((C136/B136)+$S$7^2/(2*B136))/(1+$S$7^2/B136))+(($S$7*SQRT((C136/B136)*(1-(C136/B136))/B136+$S$7^2/(4*B136^2)))/(1+$S$7^2/B136)),1))</f>
        <v/>
      </c>
      <c r="N136" s="25">
        <f>IF(OR($B136="",NOT(ISNUMBER($B136)),NOT(ISNUMBER($C136)),$B136&lt;=0,$C136&gt;$B136),"",IF(ABS(D136-F136/E136)/(F136/E136)&gt;=$S$8,"stands out","-"))</f>
        <v/>
      </c>
      <c r="O136" s="25">
        <f>IF(OR($B136="",NOT(ISNUMBER($B136)),NOT(ISNUMBER($C136)),$B136&lt;=0,$C136&gt;$B136),"",IF(H136&lt;$S$9,"significant","-"))</f>
        <v/>
      </c>
      <c r="P136" s="4">
        <f>IF(AND(ISNUMBER($C136),ISNUMBER($B136),$C136&gt;$B136),"more conversions than clicks - export one conversion per click",IF(OR($B136="",NOT(ISNUMBER($B136)),NOT(ISNUMBER($C136)),$B136&lt;=0,$C136&gt;$B136),"",IF(K136&lt;$S$6,"survives","-")))</f>
        <v/>
      </c>
      <c r="AA136" s="26">
        <f>IF(OR($B136="",NOT(ISNUMBER($B136)),NOT(ISNUMBER($C136)),$B136&lt;=0,$C136&gt;$B136),"",H136*$S$5/I136)</f>
        <v/>
      </c>
      <c r="AB136" s="5">
        <f>IF(OR($B136="",NOT(ISNUMBER($B136)),NOT(ISNUMBER($C136)),$B136&lt;=0,$C136&gt;$B136),0,1)</f>
        <v/>
      </c>
    </row>
    <row r="137">
      <c r="A137" s="21" t="n"/>
      <c r="B137" s="6" t="n"/>
      <c r="C137" s="6" t="n"/>
      <c r="D137" s="15">
        <f>IF(OR($B137="",NOT(ISNUMBER($B137)),NOT(ISNUMBER($C137)),$B137&lt;=0,$C137&gt;$B137),"",C137/B137)</f>
        <v/>
      </c>
      <c r="E137" s="22">
        <f>IF(OR($B137="",NOT(ISNUMBER($B137)),NOT(ISNUMBER($C137)),$B137&lt;=0,$C137&gt;$B137),"",SUMIFS($B$5:$B$304,$AB$5:$AB$304,1)-B137)</f>
        <v/>
      </c>
      <c r="F137" s="22">
        <f>IF(OR($B137="",NOT(ISNUMBER($B137)),NOT(ISNUMBER($C137)),$B137&lt;=0,$C137&gt;$B137),"",SUMIFS($C$5:$C$304,$AB$5:$AB$304,1)-C137)</f>
        <v/>
      </c>
      <c r="G137" s="23">
        <f>IF(OR($B137="",NOT(ISNUMBER($B137)),NOT(ISNUMBER($C137)),$B137&lt;=0,$C137&gt;$B137),"",(C137/B137-F137/E137)/SQRT(((C137+F137)/(B137+E137))*(1-((C137+F137)/(B137+E137)))*(1/B137+1/E137)))</f>
        <v/>
      </c>
      <c r="H137" s="13">
        <f>IF(OR($B137="",NOT(ISNUMBER($B137)),NOT(ISNUMBER($C137)),$B137&lt;=0,$C137&gt;$B137),"",2*(1-NORM.S.DIST(ABS(G137),TRUE)))</f>
        <v/>
      </c>
      <c r="I137" s="24">
        <f>IF(OR($B137="",NOT(ISNUMBER($B137)),NOT(ISNUMBER($C137)),$B137&lt;=0,$C137&gt;$B137),"",COUNTIF($H$5:$H$304,"&lt;"&amp;H137)+1)</f>
        <v/>
      </c>
      <c r="J137" s="13">
        <f>IF(OR($B137="",NOT(ISNUMBER($B137)),NOT(ISNUMBER($C137)),$B137&lt;=0,$C137&gt;$B137),"",I137/$S$5*$S$6)</f>
        <v/>
      </c>
      <c r="K137" s="13">
        <f>IF(OR($B137="",NOT(ISNUMBER($B137)),NOT(ISNUMBER($C137)),$B137&lt;=0,$C137&gt;$B137),"",MIN(1,MINIFS($AA$5:$AA$304,$I$5:$I$304,"&gt;="&amp;I137)))</f>
        <v/>
      </c>
      <c r="L137" s="15">
        <f>IF(OR($B137="",NOT(ISNUMBER($B137)),NOT(ISNUMBER($C137)),$B137&lt;=0,$C137&gt;$B137),"",MAX((((C137/B137)+$S$7^2/(2*B137))/(1+$S$7^2/B137))-(($S$7*SQRT((C137/B137)*(1-(C137/B137))/B137+$S$7^2/(4*B137^2)))/(1+$S$7^2/B137)),0))</f>
        <v/>
      </c>
      <c r="M137" s="15">
        <f>IF(OR($B137="",NOT(ISNUMBER($B137)),NOT(ISNUMBER($C137)),$B137&lt;=0,$C137&gt;$B137),"",MIN((((C137/B137)+$S$7^2/(2*B137))/(1+$S$7^2/B137))+(($S$7*SQRT((C137/B137)*(1-(C137/B137))/B137+$S$7^2/(4*B137^2)))/(1+$S$7^2/B137)),1))</f>
        <v/>
      </c>
      <c r="N137" s="25">
        <f>IF(OR($B137="",NOT(ISNUMBER($B137)),NOT(ISNUMBER($C137)),$B137&lt;=0,$C137&gt;$B137),"",IF(ABS(D137-F137/E137)/(F137/E137)&gt;=$S$8,"stands out","-"))</f>
        <v/>
      </c>
      <c r="O137" s="25">
        <f>IF(OR($B137="",NOT(ISNUMBER($B137)),NOT(ISNUMBER($C137)),$B137&lt;=0,$C137&gt;$B137),"",IF(H137&lt;$S$9,"significant","-"))</f>
        <v/>
      </c>
      <c r="P137" s="4">
        <f>IF(AND(ISNUMBER($C137),ISNUMBER($B137),$C137&gt;$B137),"more conversions than clicks - export one conversion per click",IF(OR($B137="",NOT(ISNUMBER($B137)),NOT(ISNUMBER($C137)),$B137&lt;=0,$C137&gt;$B137),"",IF(K137&lt;$S$6,"survives","-")))</f>
        <v/>
      </c>
      <c r="AA137" s="26">
        <f>IF(OR($B137="",NOT(ISNUMBER($B137)),NOT(ISNUMBER($C137)),$B137&lt;=0,$C137&gt;$B137),"",H137*$S$5/I137)</f>
        <v/>
      </c>
      <c r="AB137" s="5">
        <f>IF(OR($B137="",NOT(ISNUMBER($B137)),NOT(ISNUMBER($C137)),$B137&lt;=0,$C137&gt;$B137),0,1)</f>
        <v/>
      </c>
    </row>
    <row r="138">
      <c r="A138" s="21" t="n"/>
      <c r="B138" s="6" t="n"/>
      <c r="C138" s="6" t="n"/>
      <c r="D138" s="15">
        <f>IF(OR($B138="",NOT(ISNUMBER($B138)),NOT(ISNUMBER($C138)),$B138&lt;=0,$C138&gt;$B138),"",C138/B138)</f>
        <v/>
      </c>
      <c r="E138" s="22">
        <f>IF(OR($B138="",NOT(ISNUMBER($B138)),NOT(ISNUMBER($C138)),$B138&lt;=0,$C138&gt;$B138),"",SUMIFS($B$5:$B$304,$AB$5:$AB$304,1)-B138)</f>
        <v/>
      </c>
      <c r="F138" s="22">
        <f>IF(OR($B138="",NOT(ISNUMBER($B138)),NOT(ISNUMBER($C138)),$B138&lt;=0,$C138&gt;$B138),"",SUMIFS($C$5:$C$304,$AB$5:$AB$304,1)-C138)</f>
        <v/>
      </c>
      <c r="G138" s="23">
        <f>IF(OR($B138="",NOT(ISNUMBER($B138)),NOT(ISNUMBER($C138)),$B138&lt;=0,$C138&gt;$B138),"",(C138/B138-F138/E138)/SQRT(((C138+F138)/(B138+E138))*(1-((C138+F138)/(B138+E138)))*(1/B138+1/E138)))</f>
        <v/>
      </c>
      <c r="H138" s="13">
        <f>IF(OR($B138="",NOT(ISNUMBER($B138)),NOT(ISNUMBER($C138)),$B138&lt;=0,$C138&gt;$B138),"",2*(1-NORM.S.DIST(ABS(G138),TRUE)))</f>
        <v/>
      </c>
      <c r="I138" s="24">
        <f>IF(OR($B138="",NOT(ISNUMBER($B138)),NOT(ISNUMBER($C138)),$B138&lt;=0,$C138&gt;$B138),"",COUNTIF($H$5:$H$304,"&lt;"&amp;H138)+1)</f>
        <v/>
      </c>
      <c r="J138" s="13">
        <f>IF(OR($B138="",NOT(ISNUMBER($B138)),NOT(ISNUMBER($C138)),$B138&lt;=0,$C138&gt;$B138),"",I138/$S$5*$S$6)</f>
        <v/>
      </c>
      <c r="K138" s="13">
        <f>IF(OR($B138="",NOT(ISNUMBER($B138)),NOT(ISNUMBER($C138)),$B138&lt;=0,$C138&gt;$B138),"",MIN(1,MINIFS($AA$5:$AA$304,$I$5:$I$304,"&gt;="&amp;I138)))</f>
        <v/>
      </c>
      <c r="L138" s="15">
        <f>IF(OR($B138="",NOT(ISNUMBER($B138)),NOT(ISNUMBER($C138)),$B138&lt;=0,$C138&gt;$B138),"",MAX((((C138/B138)+$S$7^2/(2*B138))/(1+$S$7^2/B138))-(($S$7*SQRT((C138/B138)*(1-(C138/B138))/B138+$S$7^2/(4*B138^2)))/(1+$S$7^2/B138)),0))</f>
        <v/>
      </c>
      <c r="M138" s="15">
        <f>IF(OR($B138="",NOT(ISNUMBER($B138)),NOT(ISNUMBER($C138)),$B138&lt;=0,$C138&gt;$B138),"",MIN((((C138/B138)+$S$7^2/(2*B138))/(1+$S$7^2/B138))+(($S$7*SQRT((C138/B138)*(1-(C138/B138))/B138+$S$7^2/(4*B138^2)))/(1+$S$7^2/B138)),1))</f>
        <v/>
      </c>
      <c r="N138" s="25">
        <f>IF(OR($B138="",NOT(ISNUMBER($B138)),NOT(ISNUMBER($C138)),$B138&lt;=0,$C138&gt;$B138),"",IF(ABS(D138-F138/E138)/(F138/E138)&gt;=$S$8,"stands out","-"))</f>
        <v/>
      </c>
      <c r="O138" s="25">
        <f>IF(OR($B138="",NOT(ISNUMBER($B138)),NOT(ISNUMBER($C138)),$B138&lt;=0,$C138&gt;$B138),"",IF(H138&lt;$S$9,"significant","-"))</f>
        <v/>
      </c>
      <c r="P138" s="4">
        <f>IF(AND(ISNUMBER($C138),ISNUMBER($B138),$C138&gt;$B138),"more conversions than clicks - export one conversion per click",IF(OR($B138="",NOT(ISNUMBER($B138)),NOT(ISNUMBER($C138)),$B138&lt;=0,$C138&gt;$B138),"",IF(K138&lt;$S$6,"survives","-")))</f>
        <v/>
      </c>
      <c r="AA138" s="26">
        <f>IF(OR($B138="",NOT(ISNUMBER($B138)),NOT(ISNUMBER($C138)),$B138&lt;=0,$C138&gt;$B138),"",H138*$S$5/I138)</f>
        <v/>
      </c>
      <c r="AB138" s="5">
        <f>IF(OR($B138="",NOT(ISNUMBER($B138)),NOT(ISNUMBER($C138)),$B138&lt;=0,$C138&gt;$B138),0,1)</f>
        <v/>
      </c>
    </row>
    <row r="139">
      <c r="A139" s="21" t="n"/>
      <c r="B139" s="6" t="n"/>
      <c r="C139" s="6" t="n"/>
      <c r="D139" s="15">
        <f>IF(OR($B139="",NOT(ISNUMBER($B139)),NOT(ISNUMBER($C139)),$B139&lt;=0,$C139&gt;$B139),"",C139/B139)</f>
        <v/>
      </c>
      <c r="E139" s="22">
        <f>IF(OR($B139="",NOT(ISNUMBER($B139)),NOT(ISNUMBER($C139)),$B139&lt;=0,$C139&gt;$B139),"",SUMIFS($B$5:$B$304,$AB$5:$AB$304,1)-B139)</f>
        <v/>
      </c>
      <c r="F139" s="22">
        <f>IF(OR($B139="",NOT(ISNUMBER($B139)),NOT(ISNUMBER($C139)),$B139&lt;=0,$C139&gt;$B139),"",SUMIFS($C$5:$C$304,$AB$5:$AB$304,1)-C139)</f>
        <v/>
      </c>
      <c r="G139" s="23">
        <f>IF(OR($B139="",NOT(ISNUMBER($B139)),NOT(ISNUMBER($C139)),$B139&lt;=0,$C139&gt;$B139),"",(C139/B139-F139/E139)/SQRT(((C139+F139)/(B139+E139))*(1-((C139+F139)/(B139+E139)))*(1/B139+1/E139)))</f>
        <v/>
      </c>
      <c r="H139" s="13">
        <f>IF(OR($B139="",NOT(ISNUMBER($B139)),NOT(ISNUMBER($C139)),$B139&lt;=0,$C139&gt;$B139),"",2*(1-NORM.S.DIST(ABS(G139),TRUE)))</f>
        <v/>
      </c>
      <c r="I139" s="24">
        <f>IF(OR($B139="",NOT(ISNUMBER($B139)),NOT(ISNUMBER($C139)),$B139&lt;=0,$C139&gt;$B139),"",COUNTIF($H$5:$H$304,"&lt;"&amp;H139)+1)</f>
        <v/>
      </c>
      <c r="J139" s="13">
        <f>IF(OR($B139="",NOT(ISNUMBER($B139)),NOT(ISNUMBER($C139)),$B139&lt;=0,$C139&gt;$B139),"",I139/$S$5*$S$6)</f>
        <v/>
      </c>
      <c r="K139" s="13">
        <f>IF(OR($B139="",NOT(ISNUMBER($B139)),NOT(ISNUMBER($C139)),$B139&lt;=0,$C139&gt;$B139),"",MIN(1,MINIFS($AA$5:$AA$304,$I$5:$I$304,"&gt;="&amp;I139)))</f>
        <v/>
      </c>
      <c r="L139" s="15">
        <f>IF(OR($B139="",NOT(ISNUMBER($B139)),NOT(ISNUMBER($C139)),$B139&lt;=0,$C139&gt;$B139),"",MAX((((C139/B139)+$S$7^2/(2*B139))/(1+$S$7^2/B139))-(($S$7*SQRT((C139/B139)*(1-(C139/B139))/B139+$S$7^2/(4*B139^2)))/(1+$S$7^2/B139)),0))</f>
        <v/>
      </c>
      <c r="M139" s="15">
        <f>IF(OR($B139="",NOT(ISNUMBER($B139)),NOT(ISNUMBER($C139)),$B139&lt;=0,$C139&gt;$B139),"",MIN((((C139/B139)+$S$7^2/(2*B139))/(1+$S$7^2/B139))+(($S$7*SQRT((C139/B139)*(1-(C139/B139))/B139+$S$7^2/(4*B139^2)))/(1+$S$7^2/B139)),1))</f>
        <v/>
      </c>
      <c r="N139" s="25">
        <f>IF(OR($B139="",NOT(ISNUMBER($B139)),NOT(ISNUMBER($C139)),$B139&lt;=0,$C139&gt;$B139),"",IF(ABS(D139-F139/E139)/(F139/E139)&gt;=$S$8,"stands out","-"))</f>
        <v/>
      </c>
      <c r="O139" s="25">
        <f>IF(OR($B139="",NOT(ISNUMBER($B139)),NOT(ISNUMBER($C139)),$B139&lt;=0,$C139&gt;$B139),"",IF(H139&lt;$S$9,"significant","-"))</f>
        <v/>
      </c>
      <c r="P139" s="4">
        <f>IF(AND(ISNUMBER($C139),ISNUMBER($B139),$C139&gt;$B139),"more conversions than clicks - export one conversion per click",IF(OR($B139="",NOT(ISNUMBER($B139)),NOT(ISNUMBER($C139)),$B139&lt;=0,$C139&gt;$B139),"",IF(K139&lt;$S$6,"survives","-")))</f>
        <v/>
      </c>
      <c r="AA139" s="26">
        <f>IF(OR($B139="",NOT(ISNUMBER($B139)),NOT(ISNUMBER($C139)),$B139&lt;=0,$C139&gt;$B139),"",H139*$S$5/I139)</f>
        <v/>
      </c>
      <c r="AB139" s="5">
        <f>IF(OR($B139="",NOT(ISNUMBER($B139)),NOT(ISNUMBER($C139)),$B139&lt;=0,$C139&gt;$B139),0,1)</f>
        <v/>
      </c>
    </row>
    <row r="140">
      <c r="A140" s="21" t="n"/>
      <c r="B140" s="6" t="n"/>
      <c r="C140" s="6" t="n"/>
      <c r="D140" s="15">
        <f>IF(OR($B140="",NOT(ISNUMBER($B140)),NOT(ISNUMBER($C140)),$B140&lt;=0,$C140&gt;$B140),"",C140/B140)</f>
        <v/>
      </c>
      <c r="E140" s="22">
        <f>IF(OR($B140="",NOT(ISNUMBER($B140)),NOT(ISNUMBER($C140)),$B140&lt;=0,$C140&gt;$B140),"",SUMIFS($B$5:$B$304,$AB$5:$AB$304,1)-B140)</f>
        <v/>
      </c>
      <c r="F140" s="22">
        <f>IF(OR($B140="",NOT(ISNUMBER($B140)),NOT(ISNUMBER($C140)),$B140&lt;=0,$C140&gt;$B140),"",SUMIFS($C$5:$C$304,$AB$5:$AB$304,1)-C140)</f>
        <v/>
      </c>
      <c r="G140" s="23">
        <f>IF(OR($B140="",NOT(ISNUMBER($B140)),NOT(ISNUMBER($C140)),$B140&lt;=0,$C140&gt;$B140),"",(C140/B140-F140/E140)/SQRT(((C140+F140)/(B140+E140))*(1-((C140+F140)/(B140+E140)))*(1/B140+1/E140)))</f>
        <v/>
      </c>
      <c r="H140" s="13">
        <f>IF(OR($B140="",NOT(ISNUMBER($B140)),NOT(ISNUMBER($C140)),$B140&lt;=0,$C140&gt;$B140),"",2*(1-NORM.S.DIST(ABS(G140),TRUE)))</f>
        <v/>
      </c>
      <c r="I140" s="24">
        <f>IF(OR($B140="",NOT(ISNUMBER($B140)),NOT(ISNUMBER($C140)),$B140&lt;=0,$C140&gt;$B140),"",COUNTIF($H$5:$H$304,"&lt;"&amp;H140)+1)</f>
        <v/>
      </c>
      <c r="J140" s="13">
        <f>IF(OR($B140="",NOT(ISNUMBER($B140)),NOT(ISNUMBER($C140)),$B140&lt;=0,$C140&gt;$B140),"",I140/$S$5*$S$6)</f>
        <v/>
      </c>
      <c r="K140" s="13">
        <f>IF(OR($B140="",NOT(ISNUMBER($B140)),NOT(ISNUMBER($C140)),$B140&lt;=0,$C140&gt;$B140),"",MIN(1,MINIFS($AA$5:$AA$304,$I$5:$I$304,"&gt;="&amp;I140)))</f>
        <v/>
      </c>
      <c r="L140" s="15">
        <f>IF(OR($B140="",NOT(ISNUMBER($B140)),NOT(ISNUMBER($C140)),$B140&lt;=0,$C140&gt;$B140),"",MAX((((C140/B140)+$S$7^2/(2*B140))/(1+$S$7^2/B140))-(($S$7*SQRT((C140/B140)*(1-(C140/B140))/B140+$S$7^2/(4*B140^2)))/(1+$S$7^2/B140)),0))</f>
        <v/>
      </c>
      <c r="M140" s="15">
        <f>IF(OR($B140="",NOT(ISNUMBER($B140)),NOT(ISNUMBER($C140)),$B140&lt;=0,$C140&gt;$B140),"",MIN((((C140/B140)+$S$7^2/(2*B140))/(1+$S$7^2/B140))+(($S$7*SQRT((C140/B140)*(1-(C140/B140))/B140+$S$7^2/(4*B140^2)))/(1+$S$7^2/B140)),1))</f>
        <v/>
      </c>
      <c r="N140" s="25">
        <f>IF(OR($B140="",NOT(ISNUMBER($B140)),NOT(ISNUMBER($C140)),$B140&lt;=0,$C140&gt;$B140),"",IF(ABS(D140-F140/E140)/(F140/E140)&gt;=$S$8,"stands out","-"))</f>
        <v/>
      </c>
      <c r="O140" s="25">
        <f>IF(OR($B140="",NOT(ISNUMBER($B140)),NOT(ISNUMBER($C140)),$B140&lt;=0,$C140&gt;$B140),"",IF(H140&lt;$S$9,"significant","-"))</f>
        <v/>
      </c>
      <c r="P140" s="4">
        <f>IF(AND(ISNUMBER($C140),ISNUMBER($B140),$C140&gt;$B140),"more conversions than clicks - export one conversion per click",IF(OR($B140="",NOT(ISNUMBER($B140)),NOT(ISNUMBER($C140)),$B140&lt;=0,$C140&gt;$B140),"",IF(K140&lt;$S$6,"survives","-")))</f>
        <v/>
      </c>
      <c r="AA140" s="26">
        <f>IF(OR($B140="",NOT(ISNUMBER($B140)),NOT(ISNUMBER($C140)),$B140&lt;=0,$C140&gt;$B140),"",H140*$S$5/I140)</f>
        <v/>
      </c>
      <c r="AB140" s="5">
        <f>IF(OR($B140="",NOT(ISNUMBER($B140)),NOT(ISNUMBER($C140)),$B140&lt;=0,$C140&gt;$B140),0,1)</f>
        <v/>
      </c>
    </row>
    <row r="141">
      <c r="A141" s="21" t="n"/>
      <c r="B141" s="6" t="n"/>
      <c r="C141" s="6" t="n"/>
      <c r="D141" s="15">
        <f>IF(OR($B141="",NOT(ISNUMBER($B141)),NOT(ISNUMBER($C141)),$B141&lt;=0,$C141&gt;$B141),"",C141/B141)</f>
        <v/>
      </c>
      <c r="E141" s="22">
        <f>IF(OR($B141="",NOT(ISNUMBER($B141)),NOT(ISNUMBER($C141)),$B141&lt;=0,$C141&gt;$B141),"",SUMIFS($B$5:$B$304,$AB$5:$AB$304,1)-B141)</f>
        <v/>
      </c>
      <c r="F141" s="22">
        <f>IF(OR($B141="",NOT(ISNUMBER($B141)),NOT(ISNUMBER($C141)),$B141&lt;=0,$C141&gt;$B141),"",SUMIFS($C$5:$C$304,$AB$5:$AB$304,1)-C141)</f>
        <v/>
      </c>
      <c r="G141" s="23">
        <f>IF(OR($B141="",NOT(ISNUMBER($B141)),NOT(ISNUMBER($C141)),$B141&lt;=0,$C141&gt;$B141),"",(C141/B141-F141/E141)/SQRT(((C141+F141)/(B141+E141))*(1-((C141+F141)/(B141+E141)))*(1/B141+1/E141)))</f>
        <v/>
      </c>
      <c r="H141" s="13">
        <f>IF(OR($B141="",NOT(ISNUMBER($B141)),NOT(ISNUMBER($C141)),$B141&lt;=0,$C141&gt;$B141),"",2*(1-NORM.S.DIST(ABS(G141),TRUE)))</f>
        <v/>
      </c>
      <c r="I141" s="24">
        <f>IF(OR($B141="",NOT(ISNUMBER($B141)),NOT(ISNUMBER($C141)),$B141&lt;=0,$C141&gt;$B141),"",COUNTIF($H$5:$H$304,"&lt;"&amp;H141)+1)</f>
        <v/>
      </c>
      <c r="J141" s="13">
        <f>IF(OR($B141="",NOT(ISNUMBER($B141)),NOT(ISNUMBER($C141)),$B141&lt;=0,$C141&gt;$B141),"",I141/$S$5*$S$6)</f>
        <v/>
      </c>
      <c r="K141" s="13">
        <f>IF(OR($B141="",NOT(ISNUMBER($B141)),NOT(ISNUMBER($C141)),$B141&lt;=0,$C141&gt;$B141),"",MIN(1,MINIFS($AA$5:$AA$304,$I$5:$I$304,"&gt;="&amp;I141)))</f>
        <v/>
      </c>
      <c r="L141" s="15">
        <f>IF(OR($B141="",NOT(ISNUMBER($B141)),NOT(ISNUMBER($C141)),$B141&lt;=0,$C141&gt;$B141),"",MAX((((C141/B141)+$S$7^2/(2*B141))/(1+$S$7^2/B141))-(($S$7*SQRT((C141/B141)*(1-(C141/B141))/B141+$S$7^2/(4*B141^2)))/(1+$S$7^2/B141)),0))</f>
        <v/>
      </c>
      <c r="M141" s="15">
        <f>IF(OR($B141="",NOT(ISNUMBER($B141)),NOT(ISNUMBER($C141)),$B141&lt;=0,$C141&gt;$B141),"",MIN((((C141/B141)+$S$7^2/(2*B141))/(1+$S$7^2/B141))+(($S$7*SQRT((C141/B141)*(1-(C141/B141))/B141+$S$7^2/(4*B141^2)))/(1+$S$7^2/B141)),1))</f>
        <v/>
      </c>
      <c r="N141" s="25">
        <f>IF(OR($B141="",NOT(ISNUMBER($B141)),NOT(ISNUMBER($C141)),$B141&lt;=0,$C141&gt;$B141),"",IF(ABS(D141-F141/E141)/(F141/E141)&gt;=$S$8,"stands out","-"))</f>
        <v/>
      </c>
      <c r="O141" s="25">
        <f>IF(OR($B141="",NOT(ISNUMBER($B141)),NOT(ISNUMBER($C141)),$B141&lt;=0,$C141&gt;$B141),"",IF(H141&lt;$S$9,"significant","-"))</f>
        <v/>
      </c>
      <c r="P141" s="4">
        <f>IF(AND(ISNUMBER($C141),ISNUMBER($B141),$C141&gt;$B141),"more conversions than clicks - export one conversion per click",IF(OR($B141="",NOT(ISNUMBER($B141)),NOT(ISNUMBER($C141)),$B141&lt;=0,$C141&gt;$B141),"",IF(K141&lt;$S$6,"survives","-")))</f>
        <v/>
      </c>
      <c r="AA141" s="26">
        <f>IF(OR($B141="",NOT(ISNUMBER($B141)),NOT(ISNUMBER($C141)),$B141&lt;=0,$C141&gt;$B141),"",H141*$S$5/I141)</f>
        <v/>
      </c>
      <c r="AB141" s="5">
        <f>IF(OR($B141="",NOT(ISNUMBER($B141)),NOT(ISNUMBER($C141)),$B141&lt;=0,$C141&gt;$B141),0,1)</f>
        <v/>
      </c>
    </row>
    <row r="142">
      <c r="A142" s="21" t="n"/>
      <c r="B142" s="6" t="n"/>
      <c r="C142" s="6" t="n"/>
      <c r="D142" s="15">
        <f>IF(OR($B142="",NOT(ISNUMBER($B142)),NOT(ISNUMBER($C142)),$B142&lt;=0,$C142&gt;$B142),"",C142/B142)</f>
        <v/>
      </c>
      <c r="E142" s="22">
        <f>IF(OR($B142="",NOT(ISNUMBER($B142)),NOT(ISNUMBER($C142)),$B142&lt;=0,$C142&gt;$B142),"",SUMIFS($B$5:$B$304,$AB$5:$AB$304,1)-B142)</f>
        <v/>
      </c>
      <c r="F142" s="22">
        <f>IF(OR($B142="",NOT(ISNUMBER($B142)),NOT(ISNUMBER($C142)),$B142&lt;=0,$C142&gt;$B142),"",SUMIFS($C$5:$C$304,$AB$5:$AB$304,1)-C142)</f>
        <v/>
      </c>
      <c r="G142" s="23">
        <f>IF(OR($B142="",NOT(ISNUMBER($B142)),NOT(ISNUMBER($C142)),$B142&lt;=0,$C142&gt;$B142),"",(C142/B142-F142/E142)/SQRT(((C142+F142)/(B142+E142))*(1-((C142+F142)/(B142+E142)))*(1/B142+1/E142)))</f>
        <v/>
      </c>
      <c r="H142" s="13">
        <f>IF(OR($B142="",NOT(ISNUMBER($B142)),NOT(ISNUMBER($C142)),$B142&lt;=0,$C142&gt;$B142),"",2*(1-NORM.S.DIST(ABS(G142),TRUE)))</f>
        <v/>
      </c>
      <c r="I142" s="24">
        <f>IF(OR($B142="",NOT(ISNUMBER($B142)),NOT(ISNUMBER($C142)),$B142&lt;=0,$C142&gt;$B142),"",COUNTIF($H$5:$H$304,"&lt;"&amp;H142)+1)</f>
        <v/>
      </c>
      <c r="J142" s="13">
        <f>IF(OR($B142="",NOT(ISNUMBER($B142)),NOT(ISNUMBER($C142)),$B142&lt;=0,$C142&gt;$B142),"",I142/$S$5*$S$6)</f>
        <v/>
      </c>
      <c r="K142" s="13">
        <f>IF(OR($B142="",NOT(ISNUMBER($B142)),NOT(ISNUMBER($C142)),$B142&lt;=0,$C142&gt;$B142),"",MIN(1,MINIFS($AA$5:$AA$304,$I$5:$I$304,"&gt;="&amp;I142)))</f>
        <v/>
      </c>
      <c r="L142" s="15">
        <f>IF(OR($B142="",NOT(ISNUMBER($B142)),NOT(ISNUMBER($C142)),$B142&lt;=0,$C142&gt;$B142),"",MAX((((C142/B142)+$S$7^2/(2*B142))/(1+$S$7^2/B142))-(($S$7*SQRT((C142/B142)*(1-(C142/B142))/B142+$S$7^2/(4*B142^2)))/(1+$S$7^2/B142)),0))</f>
        <v/>
      </c>
      <c r="M142" s="15">
        <f>IF(OR($B142="",NOT(ISNUMBER($B142)),NOT(ISNUMBER($C142)),$B142&lt;=0,$C142&gt;$B142),"",MIN((((C142/B142)+$S$7^2/(2*B142))/(1+$S$7^2/B142))+(($S$7*SQRT((C142/B142)*(1-(C142/B142))/B142+$S$7^2/(4*B142^2)))/(1+$S$7^2/B142)),1))</f>
        <v/>
      </c>
      <c r="N142" s="25">
        <f>IF(OR($B142="",NOT(ISNUMBER($B142)),NOT(ISNUMBER($C142)),$B142&lt;=0,$C142&gt;$B142),"",IF(ABS(D142-F142/E142)/(F142/E142)&gt;=$S$8,"stands out","-"))</f>
        <v/>
      </c>
      <c r="O142" s="25">
        <f>IF(OR($B142="",NOT(ISNUMBER($B142)),NOT(ISNUMBER($C142)),$B142&lt;=0,$C142&gt;$B142),"",IF(H142&lt;$S$9,"significant","-"))</f>
        <v/>
      </c>
      <c r="P142" s="4">
        <f>IF(AND(ISNUMBER($C142),ISNUMBER($B142),$C142&gt;$B142),"more conversions than clicks - export one conversion per click",IF(OR($B142="",NOT(ISNUMBER($B142)),NOT(ISNUMBER($C142)),$B142&lt;=0,$C142&gt;$B142),"",IF(K142&lt;$S$6,"survives","-")))</f>
        <v/>
      </c>
      <c r="AA142" s="26">
        <f>IF(OR($B142="",NOT(ISNUMBER($B142)),NOT(ISNUMBER($C142)),$B142&lt;=0,$C142&gt;$B142),"",H142*$S$5/I142)</f>
        <v/>
      </c>
      <c r="AB142" s="5">
        <f>IF(OR($B142="",NOT(ISNUMBER($B142)),NOT(ISNUMBER($C142)),$B142&lt;=0,$C142&gt;$B142),0,1)</f>
        <v/>
      </c>
    </row>
    <row r="143">
      <c r="A143" s="21" t="n"/>
      <c r="B143" s="6" t="n"/>
      <c r="C143" s="6" t="n"/>
      <c r="D143" s="15">
        <f>IF(OR($B143="",NOT(ISNUMBER($B143)),NOT(ISNUMBER($C143)),$B143&lt;=0,$C143&gt;$B143),"",C143/B143)</f>
        <v/>
      </c>
      <c r="E143" s="22">
        <f>IF(OR($B143="",NOT(ISNUMBER($B143)),NOT(ISNUMBER($C143)),$B143&lt;=0,$C143&gt;$B143),"",SUMIFS($B$5:$B$304,$AB$5:$AB$304,1)-B143)</f>
        <v/>
      </c>
      <c r="F143" s="22">
        <f>IF(OR($B143="",NOT(ISNUMBER($B143)),NOT(ISNUMBER($C143)),$B143&lt;=0,$C143&gt;$B143),"",SUMIFS($C$5:$C$304,$AB$5:$AB$304,1)-C143)</f>
        <v/>
      </c>
      <c r="G143" s="23">
        <f>IF(OR($B143="",NOT(ISNUMBER($B143)),NOT(ISNUMBER($C143)),$B143&lt;=0,$C143&gt;$B143),"",(C143/B143-F143/E143)/SQRT(((C143+F143)/(B143+E143))*(1-((C143+F143)/(B143+E143)))*(1/B143+1/E143)))</f>
        <v/>
      </c>
      <c r="H143" s="13">
        <f>IF(OR($B143="",NOT(ISNUMBER($B143)),NOT(ISNUMBER($C143)),$B143&lt;=0,$C143&gt;$B143),"",2*(1-NORM.S.DIST(ABS(G143),TRUE)))</f>
        <v/>
      </c>
      <c r="I143" s="24">
        <f>IF(OR($B143="",NOT(ISNUMBER($B143)),NOT(ISNUMBER($C143)),$B143&lt;=0,$C143&gt;$B143),"",COUNTIF($H$5:$H$304,"&lt;"&amp;H143)+1)</f>
        <v/>
      </c>
      <c r="J143" s="13">
        <f>IF(OR($B143="",NOT(ISNUMBER($B143)),NOT(ISNUMBER($C143)),$B143&lt;=0,$C143&gt;$B143),"",I143/$S$5*$S$6)</f>
        <v/>
      </c>
      <c r="K143" s="13">
        <f>IF(OR($B143="",NOT(ISNUMBER($B143)),NOT(ISNUMBER($C143)),$B143&lt;=0,$C143&gt;$B143),"",MIN(1,MINIFS($AA$5:$AA$304,$I$5:$I$304,"&gt;="&amp;I143)))</f>
        <v/>
      </c>
      <c r="L143" s="15">
        <f>IF(OR($B143="",NOT(ISNUMBER($B143)),NOT(ISNUMBER($C143)),$B143&lt;=0,$C143&gt;$B143),"",MAX((((C143/B143)+$S$7^2/(2*B143))/(1+$S$7^2/B143))-(($S$7*SQRT((C143/B143)*(1-(C143/B143))/B143+$S$7^2/(4*B143^2)))/(1+$S$7^2/B143)),0))</f>
        <v/>
      </c>
      <c r="M143" s="15">
        <f>IF(OR($B143="",NOT(ISNUMBER($B143)),NOT(ISNUMBER($C143)),$B143&lt;=0,$C143&gt;$B143),"",MIN((((C143/B143)+$S$7^2/(2*B143))/(1+$S$7^2/B143))+(($S$7*SQRT((C143/B143)*(1-(C143/B143))/B143+$S$7^2/(4*B143^2)))/(1+$S$7^2/B143)),1))</f>
        <v/>
      </c>
      <c r="N143" s="25">
        <f>IF(OR($B143="",NOT(ISNUMBER($B143)),NOT(ISNUMBER($C143)),$B143&lt;=0,$C143&gt;$B143),"",IF(ABS(D143-F143/E143)/(F143/E143)&gt;=$S$8,"stands out","-"))</f>
        <v/>
      </c>
      <c r="O143" s="25">
        <f>IF(OR($B143="",NOT(ISNUMBER($B143)),NOT(ISNUMBER($C143)),$B143&lt;=0,$C143&gt;$B143),"",IF(H143&lt;$S$9,"significant","-"))</f>
        <v/>
      </c>
      <c r="P143" s="4">
        <f>IF(AND(ISNUMBER($C143),ISNUMBER($B143),$C143&gt;$B143),"more conversions than clicks - export one conversion per click",IF(OR($B143="",NOT(ISNUMBER($B143)),NOT(ISNUMBER($C143)),$B143&lt;=0,$C143&gt;$B143),"",IF(K143&lt;$S$6,"survives","-")))</f>
        <v/>
      </c>
      <c r="AA143" s="26">
        <f>IF(OR($B143="",NOT(ISNUMBER($B143)),NOT(ISNUMBER($C143)),$B143&lt;=0,$C143&gt;$B143),"",H143*$S$5/I143)</f>
        <v/>
      </c>
      <c r="AB143" s="5">
        <f>IF(OR($B143="",NOT(ISNUMBER($B143)),NOT(ISNUMBER($C143)),$B143&lt;=0,$C143&gt;$B143),0,1)</f>
        <v/>
      </c>
    </row>
    <row r="144">
      <c r="A144" s="21" t="n"/>
      <c r="B144" s="6" t="n"/>
      <c r="C144" s="6" t="n"/>
      <c r="D144" s="15">
        <f>IF(OR($B144="",NOT(ISNUMBER($B144)),NOT(ISNUMBER($C144)),$B144&lt;=0,$C144&gt;$B144),"",C144/B144)</f>
        <v/>
      </c>
      <c r="E144" s="22">
        <f>IF(OR($B144="",NOT(ISNUMBER($B144)),NOT(ISNUMBER($C144)),$B144&lt;=0,$C144&gt;$B144),"",SUMIFS($B$5:$B$304,$AB$5:$AB$304,1)-B144)</f>
        <v/>
      </c>
      <c r="F144" s="22">
        <f>IF(OR($B144="",NOT(ISNUMBER($B144)),NOT(ISNUMBER($C144)),$B144&lt;=0,$C144&gt;$B144),"",SUMIFS($C$5:$C$304,$AB$5:$AB$304,1)-C144)</f>
        <v/>
      </c>
      <c r="G144" s="23">
        <f>IF(OR($B144="",NOT(ISNUMBER($B144)),NOT(ISNUMBER($C144)),$B144&lt;=0,$C144&gt;$B144),"",(C144/B144-F144/E144)/SQRT(((C144+F144)/(B144+E144))*(1-((C144+F144)/(B144+E144)))*(1/B144+1/E144)))</f>
        <v/>
      </c>
      <c r="H144" s="13">
        <f>IF(OR($B144="",NOT(ISNUMBER($B144)),NOT(ISNUMBER($C144)),$B144&lt;=0,$C144&gt;$B144),"",2*(1-NORM.S.DIST(ABS(G144),TRUE)))</f>
        <v/>
      </c>
      <c r="I144" s="24">
        <f>IF(OR($B144="",NOT(ISNUMBER($B144)),NOT(ISNUMBER($C144)),$B144&lt;=0,$C144&gt;$B144),"",COUNTIF($H$5:$H$304,"&lt;"&amp;H144)+1)</f>
        <v/>
      </c>
      <c r="J144" s="13">
        <f>IF(OR($B144="",NOT(ISNUMBER($B144)),NOT(ISNUMBER($C144)),$B144&lt;=0,$C144&gt;$B144),"",I144/$S$5*$S$6)</f>
        <v/>
      </c>
      <c r="K144" s="13">
        <f>IF(OR($B144="",NOT(ISNUMBER($B144)),NOT(ISNUMBER($C144)),$B144&lt;=0,$C144&gt;$B144),"",MIN(1,MINIFS($AA$5:$AA$304,$I$5:$I$304,"&gt;="&amp;I144)))</f>
        <v/>
      </c>
      <c r="L144" s="15">
        <f>IF(OR($B144="",NOT(ISNUMBER($B144)),NOT(ISNUMBER($C144)),$B144&lt;=0,$C144&gt;$B144),"",MAX((((C144/B144)+$S$7^2/(2*B144))/(1+$S$7^2/B144))-(($S$7*SQRT((C144/B144)*(1-(C144/B144))/B144+$S$7^2/(4*B144^2)))/(1+$S$7^2/B144)),0))</f>
        <v/>
      </c>
      <c r="M144" s="15">
        <f>IF(OR($B144="",NOT(ISNUMBER($B144)),NOT(ISNUMBER($C144)),$B144&lt;=0,$C144&gt;$B144),"",MIN((((C144/B144)+$S$7^2/(2*B144))/(1+$S$7^2/B144))+(($S$7*SQRT((C144/B144)*(1-(C144/B144))/B144+$S$7^2/(4*B144^2)))/(1+$S$7^2/B144)),1))</f>
        <v/>
      </c>
      <c r="N144" s="25">
        <f>IF(OR($B144="",NOT(ISNUMBER($B144)),NOT(ISNUMBER($C144)),$B144&lt;=0,$C144&gt;$B144),"",IF(ABS(D144-F144/E144)/(F144/E144)&gt;=$S$8,"stands out","-"))</f>
        <v/>
      </c>
      <c r="O144" s="25">
        <f>IF(OR($B144="",NOT(ISNUMBER($B144)),NOT(ISNUMBER($C144)),$B144&lt;=0,$C144&gt;$B144),"",IF(H144&lt;$S$9,"significant","-"))</f>
        <v/>
      </c>
      <c r="P144" s="4">
        <f>IF(AND(ISNUMBER($C144),ISNUMBER($B144),$C144&gt;$B144),"more conversions than clicks - export one conversion per click",IF(OR($B144="",NOT(ISNUMBER($B144)),NOT(ISNUMBER($C144)),$B144&lt;=0,$C144&gt;$B144),"",IF(K144&lt;$S$6,"survives","-")))</f>
        <v/>
      </c>
      <c r="AA144" s="26">
        <f>IF(OR($B144="",NOT(ISNUMBER($B144)),NOT(ISNUMBER($C144)),$B144&lt;=0,$C144&gt;$B144),"",H144*$S$5/I144)</f>
        <v/>
      </c>
      <c r="AB144" s="5">
        <f>IF(OR($B144="",NOT(ISNUMBER($B144)),NOT(ISNUMBER($C144)),$B144&lt;=0,$C144&gt;$B144),0,1)</f>
        <v/>
      </c>
    </row>
    <row r="145">
      <c r="A145" s="21" t="n"/>
      <c r="B145" s="6" t="n"/>
      <c r="C145" s="6" t="n"/>
      <c r="D145" s="15">
        <f>IF(OR($B145="",NOT(ISNUMBER($B145)),NOT(ISNUMBER($C145)),$B145&lt;=0,$C145&gt;$B145),"",C145/B145)</f>
        <v/>
      </c>
      <c r="E145" s="22">
        <f>IF(OR($B145="",NOT(ISNUMBER($B145)),NOT(ISNUMBER($C145)),$B145&lt;=0,$C145&gt;$B145),"",SUMIFS($B$5:$B$304,$AB$5:$AB$304,1)-B145)</f>
        <v/>
      </c>
      <c r="F145" s="22">
        <f>IF(OR($B145="",NOT(ISNUMBER($B145)),NOT(ISNUMBER($C145)),$B145&lt;=0,$C145&gt;$B145),"",SUMIFS($C$5:$C$304,$AB$5:$AB$304,1)-C145)</f>
        <v/>
      </c>
      <c r="G145" s="23">
        <f>IF(OR($B145="",NOT(ISNUMBER($B145)),NOT(ISNUMBER($C145)),$B145&lt;=0,$C145&gt;$B145),"",(C145/B145-F145/E145)/SQRT(((C145+F145)/(B145+E145))*(1-((C145+F145)/(B145+E145)))*(1/B145+1/E145)))</f>
        <v/>
      </c>
      <c r="H145" s="13">
        <f>IF(OR($B145="",NOT(ISNUMBER($B145)),NOT(ISNUMBER($C145)),$B145&lt;=0,$C145&gt;$B145),"",2*(1-NORM.S.DIST(ABS(G145),TRUE)))</f>
        <v/>
      </c>
      <c r="I145" s="24">
        <f>IF(OR($B145="",NOT(ISNUMBER($B145)),NOT(ISNUMBER($C145)),$B145&lt;=0,$C145&gt;$B145),"",COUNTIF($H$5:$H$304,"&lt;"&amp;H145)+1)</f>
        <v/>
      </c>
      <c r="J145" s="13">
        <f>IF(OR($B145="",NOT(ISNUMBER($B145)),NOT(ISNUMBER($C145)),$B145&lt;=0,$C145&gt;$B145),"",I145/$S$5*$S$6)</f>
        <v/>
      </c>
      <c r="K145" s="13">
        <f>IF(OR($B145="",NOT(ISNUMBER($B145)),NOT(ISNUMBER($C145)),$B145&lt;=0,$C145&gt;$B145),"",MIN(1,MINIFS($AA$5:$AA$304,$I$5:$I$304,"&gt;="&amp;I145)))</f>
        <v/>
      </c>
      <c r="L145" s="15">
        <f>IF(OR($B145="",NOT(ISNUMBER($B145)),NOT(ISNUMBER($C145)),$B145&lt;=0,$C145&gt;$B145),"",MAX((((C145/B145)+$S$7^2/(2*B145))/(1+$S$7^2/B145))-(($S$7*SQRT((C145/B145)*(1-(C145/B145))/B145+$S$7^2/(4*B145^2)))/(1+$S$7^2/B145)),0))</f>
        <v/>
      </c>
      <c r="M145" s="15">
        <f>IF(OR($B145="",NOT(ISNUMBER($B145)),NOT(ISNUMBER($C145)),$B145&lt;=0,$C145&gt;$B145),"",MIN((((C145/B145)+$S$7^2/(2*B145))/(1+$S$7^2/B145))+(($S$7*SQRT((C145/B145)*(1-(C145/B145))/B145+$S$7^2/(4*B145^2)))/(1+$S$7^2/B145)),1))</f>
        <v/>
      </c>
      <c r="N145" s="25">
        <f>IF(OR($B145="",NOT(ISNUMBER($B145)),NOT(ISNUMBER($C145)),$B145&lt;=0,$C145&gt;$B145),"",IF(ABS(D145-F145/E145)/(F145/E145)&gt;=$S$8,"stands out","-"))</f>
        <v/>
      </c>
      <c r="O145" s="25">
        <f>IF(OR($B145="",NOT(ISNUMBER($B145)),NOT(ISNUMBER($C145)),$B145&lt;=0,$C145&gt;$B145),"",IF(H145&lt;$S$9,"significant","-"))</f>
        <v/>
      </c>
      <c r="P145" s="4">
        <f>IF(AND(ISNUMBER($C145),ISNUMBER($B145),$C145&gt;$B145),"more conversions than clicks - export one conversion per click",IF(OR($B145="",NOT(ISNUMBER($B145)),NOT(ISNUMBER($C145)),$B145&lt;=0,$C145&gt;$B145),"",IF(K145&lt;$S$6,"survives","-")))</f>
        <v/>
      </c>
      <c r="AA145" s="26">
        <f>IF(OR($B145="",NOT(ISNUMBER($B145)),NOT(ISNUMBER($C145)),$B145&lt;=0,$C145&gt;$B145),"",H145*$S$5/I145)</f>
        <v/>
      </c>
      <c r="AB145" s="5">
        <f>IF(OR($B145="",NOT(ISNUMBER($B145)),NOT(ISNUMBER($C145)),$B145&lt;=0,$C145&gt;$B145),0,1)</f>
        <v/>
      </c>
    </row>
    <row r="146">
      <c r="A146" s="21" t="n"/>
      <c r="B146" s="6" t="n"/>
      <c r="C146" s="6" t="n"/>
      <c r="D146" s="15">
        <f>IF(OR($B146="",NOT(ISNUMBER($B146)),NOT(ISNUMBER($C146)),$B146&lt;=0,$C146&gt;$B146),"",C146/B146)</f>
        <v/>
      </c>
      <c r="E146" s="22">
        <f>IF(OR($B146="",NOT(ISNUMBER($B146)),NOT(ISNUMBER($C146)),$B146&lt;=0,$C146&gt;$B146),"",SUMIFS($B$5:$B$304,$AB$5:$AB$304,1)-B146)</f>
        <v/>
      </c>
      <c r="F146" s="22">
        <f>IF(OR($B146="",NOT(ISNUMBER($B146)),NOT(ISNUMBER($C146)),$B146&lt;=0,$C146&gt;$B146),"",SUMIFS($C$5:$C$304,$AB$5:$AB$304,1)-C146)</f>
        <v/>
      </c>
      <c r="G146" s="23">
        <f>IF(OR($B146="",NOT(ISNUMBER($B146)),NOT(ISNUMBER($C146)),$B146&lt;=0,$C146&gt;$B146),"",(C146/B146-F146/E146)/SQRT(((C146+F146)/(B146+E146))*(1-((C146+F146)/(B146+E146)))*(1/B146+1/E146)))</f>
        <v/>
      </c>
      <c r="H146" s="13">
        <f>IF(OR($B146="",NOT(ISNUMBER($B146)),NOT(ISNUMBER($C146)),$B146&lt;=0,$C146&gt;$B146),"",2*(1-NORM.S.DIST(ABS(G146),TRUE)))</f>
        <v/>
      </c>
      <c r="I146" s="24">
        <f>IF(OR($B146="",NOT(ISNUMBER($B146)),NOT(ISNUMBER($C146)),$B146&lt;=0,$C146&gt;$B146),"",COUNTIF($H$5:$H$304,"&lt;"&amp;H146)+1)</f>
        <v/>
      </c>
      <c r="J146" s="13">
        <f>IF(OR($B146="",NOT(ISNUMBER($B146)),NOT(ISNUMBER($C146)),$B146&lt;=0,$C146&gt;$B146),"",I146/$S$5*$S$6)</f>
        <v/>
      </c>
      <c r="K146" s="13">
        <f>IF(OR($B146="",NOT(ISNUMBER($B146)),NOT(ISNUMBER($C146)),$B146&lt;=0,$C146&gt;$B146),"",MIN(1,MINIFS($AA$5:$AA$304,$I$5:$I$304,"&gt;="&amp;I146)))</f>
        <v/>
      </c>
      <c r="L146" s="15">
        <f>IF(OR($B146="",NOT(ISNUMBER($B146)),NOT(ISNUMBER($C146)),$B146&lt;=0,$C146&gt;$B146),"",MAX((((C146/B146)+$S$7^2/(2*B146))/(1+$S$7^2/B146))-(($S$7*SQRT((C146/B146)*(1-(C146/B146))/B146+$S$7^2/(4*B146^2)))/(1+$S$7^2/B146)),0))</f>
        <v/>
      </c>
      <c r="M146" s="15">
        <f>IF(OR($B146="",NOT(ISNUMBER($B146)),NOT(ISNUMBER($C146)),$B146&lt;=0,$C146&gt;$B146),"",MIN((((C146/B146)+$S$7^2/(2*B146))/(1+$S$7^2/B146))+(($S$7*SQRT((C146/B146)*(1-(C146/B146))/B146+$S$7^2/(4*B146^2)))/(1+$S$7^2/B146)),1))</f>
        <v/>
      </c>
      <c r="N146" s="25">
        <f>IF(OR($B146="",NOT(ISNUMBER($B146)),NOT(ISNUMBER($C146)),$B146&lt;=0,$C146&gt;$B146),"",IF(ABS(D146-F146/E146)/(F146/E146)&gt;=$S$8,"stands out","-"))</f>
        <v/>
      </c>
      <c r="O146" s="25">
        <f>IF(OR($B146="",NOT(ISNUMBER($B146)),NOT(ISNUMBER($C146)),$B146&lt;=0,$C146&gt;$B146),"",IF(H146&lt;$S$9,"significant","-"))</f>
        <v/>
      </c>
      <c r="P146" s="4">
        <f>IF(AND(ISNUMBER($C146),ISNUMBER($B146),$C146&gt;$B146),"more conversions than clicks - export one conversion per click",IF(OR($B146="",NOT(ISNUMBER($B146)),NOT(ISNUMBER($C146)),$B146&lt;=0,$C146&gt;$B146),"",IF(K146&lt;$S$6,"survives","-")))</f>
        <v/>
      </c>
      <c r="AA146" s="26">
        <f>IF(OR($B146="",NOT(ISNUMBER($B146)),NOT(ISNUMBER($C146)),$B146&lt;=0,$C146&gt;$B146),"",H146*$S$5/I146)</f>
        <v/>
      </c>
      <c r="AB146" s="5">
        <f>IF(OR($B146="",NOT(ISNUMBER($B146)),NOT(ISNUMBER($C146)),$B146&lt;=0,$C146&gt;$B146),0,1)</f>
        <v/>
      </c>
    </row>
    <row r="147">
      <c r="A147" s="21" t="n"/>
      <c r="B147" s="6" t="n"/>
      <c r="C147" s="6" t="n"/>
      <c r="D147" s="15">
        <f>IF(OR($B147="",NOT(ISNUMBER($B147)),NOT(ISNUMBER($C147)),$B147&lt;=0,$C147&gt;$B147),"",C147/B147)</f>
        <v/>
      </c>
      <c r="E147" s="22">
        <f>IF(OR($B147="",NOT(ISNUMBER($B147)),NOT(ISNUMBER($C147)),$B147&lt;=0,$C147&gt;$B147),"",SUMIFS($B$5:$B$304,$AB$5:$AB$304,1)-B147)</f>
        <v/>
      </c>
      <c r="F147" s="22">
        <f>IF(OR($B147="",NOT(ISNUMBER($B147)),NOT(ISNUMBER($C147)),$B147&lt;=0,$C147&gt;$B147),"",SUMIFS($C$5:$C$304,$AB$5:$AB$304,1)-C147)</f>
        <v/>
      </c>
      <c r="G147" s="23">
        <f>IF(OR($B147="",NOT(ISNUMBER($B147)),NOT(ISNUMBER($C147)),$B147&lt;=0,$C147&gt;$B147),"",(C147/B147-F147/E147)/SQRT(((C147+F147)/(B147+E147))*(1-((C147+F147)/(B147+E147)))*(1/B147+1/E147)))</f>
        <v/>
      </c>
      <c r="H147" s="13">
        <f>IF(OR($B147="",NOT(ISNUMBER($B147)),NOT(ISNUMBER($C147)),$B147&lt;=0,$C147&gt;$B147),"",2*(1-NORM.S.DIST(ABS(G147),TRUE)))</f>
        <v/>
      </c>
      <c r="I147" s="24">
        <f>IF(OR($B147="",NOT(ISNUMBER($B147)),NOT(ISNUMBER($C147)),$B147&lt;=0,$C147&gt;$B147),"",COUNTIF($H$5:$H$304,"&lt;"&amp;H147)+1)</f>
        <v/>
      </c>
      <c r="J147" s="13">
        <f>IF(OR($B147="",NOT(ISNUMBER($B147)),NOT(ISNUMBER($C147)),$B147&lt;=0,$C147&gt;$B147),"",I147/$S$5*$S$6)</f>
        <v/>
      </c>
      <c r="K147" s="13">
        <f>IF(OR($B147="",NOT(ISNUMBER($B147)),NOT(ISNUMBER($C147)),$B147&lt;=0,$C147&gt;$B147),"",MIN(1,MINIFS($AA$5:$AA$304,$I$5:$I$304,"&gt;="&amp;I147)))</f>
        <v/>
      </c>
      <c r="L147" s="15">
        <f>IF(OR($B147="",NOT(ISNUMBER($B147)),NOT(ISNUMBER($C147)),$B147&lt;=0,$C147&gt;$B147),"",MAX((((C147/B147)+$S$7^2/(2*B147))/(1+$S$7^2/B147))-(($S$7*SQRT((C147/B147)*(1-(C147/B147))/B147+$S$7^2/(4*B147^2)))/(1+$S$7^2/B147)),0))</f>
        <v/>
      </c>
      <c r="M147" s="15">
        <f>IF(OR($B147="",NOT(ISNUMBER($B147)),NOT(ISNUMBER($C147)),$B147&lt;=0,$C147&gt;$B147),"",MIN((((C147/B147)+$S$7^2/(2*B147))/(1+$S$7^2/B147))+(($S$7*SQRT((C147/B147)*(1-(C147/B147))/B147+$S$7^2/(4*B147^2)))/(1+$S$7^2/B147)),1))</f>
        <v/>
      </c>
      <c r="N147" s="25">
        <f>IF(OR($B147="",NOT(ISNUMBER($B147)),NOT(ISNUMBER($C147)),$B147&lt;=0,$C147&gt;$B147),"",IF(ABS(D147-F147/E147)/(F147/E147)&gt;=$S$8,"stands out","-"))</f>
        <v/>
      </c>
      <c r="O147" s="25">
        <f>IF(OR($B147="",NOT(ISNUMBER($B147)),NOT(ISNUMBER($C147)),$B147&lt;=0,$C147&gt;$B147),"",IF(H147&lt;$S$9,"significant","-"))</f>
        <v/>
      </c>
      <c r="P147" s="4">
        <f>IF(AND(ISNUMBER($C147),ISNUMBER($B147),$C147&gt;$B147),"more conversions than clicks - export one conversion per click",IF(OR($B147="",NOT(ISNUMBER($B147)),NOT(ISNUMBER($C147)),$B147&lt;=0,$C147&gt;$B147),"",IF(K147&lt;$S$6,"survives","-")))</f>
        <v/>
      </c>
      <c r="AA147" s="26">
        <f>IF(OR($B147="",NOT(ISNUMBER($B147)),NOT(ISNUMBER($C147)),$B147&lt;=0,$C147&gt;$B147),"",H147*$S$5/I147)</f>
        <v/>
      </c>
      <c r="AB147" s="5">
        <f>IF(OR($B147="",NOT(ISNUMBER($B147)),NOT(ISNUMBER($C147)),$B147&lt;=0,$C147&gt;$B147),0,1)</f>
        <v/>
      </c>
    </row>
    <row r="148">
      <c r="A148" s="21" t="n"/>
      <c r="B148" s="6" t="n"/>
      <c r="C148" s="6" t="n"/>
      <c r="D148" s="15">
        <f>IF(OR($B148="",NOT(ISNUMBER($B148)),NOT(ISNUMBER($C148)),$B148&lt;=0,$C148&gt;$B148),"",C148/B148)</f>
        <v/>
      </c>
      <c r="E148" s="22">
        <f>IF(OR($B148="",NOT(ISNUMBER($B148)),NOT(ISNUMBER($C148)),$B148&lt;=0,$C148&gt;$B148),"",SUMIFS($B$5:$B$304,$AB$5:$AB$304,1)-B148)</f>
        <v/>
      </c>
      <c r="F148" s="22">
        <f>IF(OR($B148="",NOT(ISNUMBER($B148)),NOT(ISNUMBER($C148)),$B148&lt;=0,$C148&gt;$B148),"",SUMIFS($C$5:$C$304,$AB$5:$AB$304,1)-C148)</f>
        <v/>
      </c>
      <c r="G148" s="23">
        <f>IF(OR($B148="",NOT(ISNUMBER($B148)),NOT(ISNUMBER($C148)),$B148&lt;=0,$C148&gt;$B148),"",(C148/B148-F148/E148)/SQRT(((C148+F148)/(B148+E148))*(1-((C148+F148)/(B148+E148)))*(1/B148+1/E148)))</f>
        <v/>
      </c>
      <c r="H148" s="13">
        <f>IF(OR($B148="",NOT(ISNUMBER($B148)),NOT(ISNUMBER($C148)),$B148&lt;=0,$C148&gt;$B148),"",2*(1-NORM.S.DIST(ABS(G148),TRUE)))</f>
        <v/>
      </c>
      <c r="I148" s="24">
        <f>IF(OR($B148="",NOT(ISNUMBER($B148)),NOT(ISNUMBER($C148)),$B148&lt;=0,$C148&gt;$B148),"",COUNTIF($H$5:$H$304,"&lt;"&amp;H148)+1)</f>
        <v/>
      </c>
      <c r="J148" s="13">
        <f>IF(OR($B148="",NOT(ISNUMBER($B148)),NOT(ISNUMBER($C148)),$B148&lt;=0,$C148&gt;$B148),"",I148/$S$5*$S$6)</f>
        <v/>
      </c>
      <c r="K148" s="13">
        <f>IF(OR($B148="",NOT(ISNUMBER($B148)),NOT(ISNUMBER($C148)),$B148&lt;=0,$C148&gt;$B148),"",MIN(1,MINIFS($AA$5:$AA$304,$I$5:$I$304,"&gt;="&amp;I148)))</f>
        <v/>
      </c>
      <c r="L148" s="15">
        <f>IF(OR($B148="",NOT(ISNUMBER($B148)),NOT(ISNUMBER($C148)),$B148&lt;=0,$C148&gt;$B148),"",MAX((((C148/B148)+$S$7^2/(2*B148))/(1+$S$7^2/B148))-(($S$7*SQRT((C148/B148)*(1-(C148/B148))/B148+$S$7^2/(4*B148^2)))/(1+$S$7^2/B148)),0))</f>
        <v/>
      </c>
      <c r="M148" s="15">
        <f>IF(OR($B148="",NOT(ISNUMBER($B148)),NOT(ISNUMBER($C148)),$B148&lt;=0,$C148&gt;$B148),"",MIN((((C148/B148)+$S$7^2/(2*B148))/(1+$S$7^2/B148))+(($S$7*SQRT((C148/B148)*(1-(C148/B148))/B148+$S$7^2/(4*B148^2)))/(1+$S$7^2/B148)),1))</f>
        <v/>
      </c>
      <c r="N148" s="25">
        <f>IF(OR($B148="",NOT(ISNUMBER($B148)),NOT(ISNUMBER($C148)),$B148&lt;=0,$C148&gt;$B148),"",IF(ABS(D148-F148/E148)/(F148/E148)&gt;=$S$8,"stands out","-"))</f>
        <v/>
      </c>
      <c r="O148" s="25">
        <f>IF(OR($B148="",NOT(ISNUMBER($B148)),NOT(ISNUMBER($C148)),$B148&lt;=0,$C148&gt;$B148),"",IF(H148&lt;$S$9,"significant","-"))</f>
        <v/>
      </c>
      <c r="P148" s="4">
        <f>IF(AND(ISNUMBER($C148),ISNUMBER($B148),$C148&gt;$B148),"more conversions than clicks - export one conversion per click",IF(OR($B148="",NOT(ISNUMBER($B148)),NOT(ISNUMBER($C148)),$B148&lt;=0,$C148&gt;$B148),"",IF(K148&lt;$S$6,"survives","-")))</f>
        <v/>
      </c>
      <c r="AA148" s="26">
        <f>IF(OR($B148="",NOT(ISNUMBER($B148)),NOT(ISNUMBER($C148)),$B148&lt;=0,$C148&gt;$B148),"",H148*$S$5/I148)</f>
        <v/>
      </c>
      <c r="AB148" s="5">
        <f>IF(OR($B148="",NOT(ISNUMBER($B148)),NOT(ISNUMBER($C148)),$B148&lt;=0,$C148&gt;$B148),0,1)</f>
        <v/>
      </c>
    </row>
    <row r="149">
      <c r="A149" s="21" t="n"/>
      <c r="B149" s="6" t="n"/>
      <c r="C149" s="6" t="n"/>
      <c r="D149" s="15">
        <f>IF(OR($B149="",NOT(ISNUMBER($B149)),NOT(ISNUMBER($C149)),$B149&lt;=0,$C149&gt;$B149),"",C149/B149)</f>
        <v/>
      </c>
      <c r="E149" s="22">
        <f>IF(OR($B149="",NOT(ISNUMBER($B149)),NOT(ISNUMBER($C149)),$B149&lt;=0,$C149&gt;$B149),"",SUMIFS($B$5:$B$304,$AB$5:$AB$304,1)-B149)</f>
        <v/>
      </c>
      <c r="F149" s="22">
        <f>IF(OR($B149="",NOT(ISNUMBER($B149)),NOT(ISNUMBER($C149)),$B149&lt;=0,$C149&gt;$B149),"",SUMIFS($C$5:$C$304,$AB$5:$AB$304,1)-C149)</f>
        <v/>
      </c>
      <c r="G149" s="23">
        <f>IF(OR($B149="",NOT(ISNUMBER($B149)),NOT(ISNUMBER($C149)),$B149&lt;=0,$C149&gt;$B149),"",(C149/B149-F149/E149)/SQRT(((C149+F149)/(B149+E149))*(1-((C149+F149)/(B149+E149)))*(1/B149+1/E149)))</f>
        <v/>
      </c>
      <c r="H149" s="13">
        <f>IF(OR($B149="",NOT(ISNUMBER($B149)),NOT(ISNUMBER($C149)),$B149&lt;=0,$C149&gt;$B149),"",2*(1-NORM.S.DIST(ABS(G149),TRUE)))</f>
        <v/>
      </c>
      <c r="I149" s="24">
        <f>IF(OR($B149="",NOT(ISNUMBER($B149)),NOT(ISNUMBER($C149)),$B149&lt;=0,$C149&gt;$B149),"",COUNTIF($H$5:$H$304,"&lt;"&amp;H149)+1)</f>
        <v/>
      </c>
      <c r="J149" s="13">
        <f>IF(OR($B149="",NOT(ISNUMBER($B149)),NOT(ISNUMBER($C149)),$B149&lt;=0,$C149&gt;$B149),"",I149/$S$5*$S$6)</f>
        <v/>
      </c>
      <c r="K149" s="13">
        <f>IF(OR($B149="",NOT(ISNUMBER($B149)),NOT(ISNUMBER($C149)),$B149&lt;=0,$C149&gt;$B149),"",MIN(1,MINIFS($AA$5:$AA$304,$I$5:$I$304,"&gt;="&amp;I149)))</f>
        <v/>
      </c>
      <c r="L149" s="15">
        <f>IF(OR($B149="",NOT(ISNUMBER($B149)),NOT(ISNUMBER($C149)),$B149&lt;=0,$C149&gt;$B149),"",MAX((((C149/B149)+$S$7^2/(2*B149))/(1+$S$7^2/B149))-(($S$7*SQRT((C149/B149)*(1-(C149/B149))/B149+$S$7^2/(4*B149^2)))/(1+$S$7^2/B149)),0))</f>
        <v/>
      </c>
      <c r="M149" s="15">
        <f>IF(OR($B149="",NOT(ISNUMBER($B149)),NOT(ISNUMBER($C149)),$B149&lt;=0,$C149&gt;$B149),"",MIN((((C149/B149)+$S$7^2/(2*B149))/(1+$S$7^2/B149))+(($S$7*SQRT((C149/B149)*(1-(C149/B149))/B149+$S$7^2/(4*B149^2)))/(1+$S$7^2/B149)),1))</f>
        <v/>
      </c>
      <c r="N149" s="25">
        <f>IF(OR($B149="",NOT(ISNUMBER($B149)),NOT(ISNUMBER($C149)),$B149&lt;=0,$C149&gt;$B149),"",IF(ABS(D149-F149/E149)/(F149/E149)&gt;=$S$8,"stands out","-"))</f>
        <v/>
      </c>
      <c r="O149" s="25">
        <f>IF(OR($B149="",NOT(ISNUMBER($B149)),NOT(ISNUMBER($C149)),$B149&lt;=0,$C149&gt;$B149),"",IF(H149&lt;$S$9,"significant","-"))</f>
        <v/>
      </c>
      <c r="P149" s="4">
        <f>IF(AND(ISNUMBER($C149),ISNUMBER($B149),$C149&gt;$B149),"more conversions than clicks - export one conversion per click",IF(OR($B149="",NOT(ISNUMBER($B149)),NOT(ISNUMBER($C149)),$B149&lt;=0,$C149&gt;$B149),"",IF(K149&lt;$S$6,"survives","-")))</f>
        <v/>
      </c>
      <c r="AA149" s="26">
        <f>IF(OR($B149="",NOT(ISNUMBER($B149)),NOT(ISNUMBER($C149)),$B149&lt;=0,$C149&gt;$B149),"",H149*$S$5/I149)</f>
        <v/>
      </c>
      <c r="AB149" s="5">
        <f>IF(OR($B149="",NOT(ISNUMBER($B149)),NOT(ISNUMBER($C149)),$B149&lt;=0,$C149&gt;$B149),0,1)</f>
        <v/>
      </c>
    </row>
    <row r="150">
      <c r="A150" s="21" t="n"/>
      <c r="B150" s="6" t="n"/>
      <c r="C150" s="6" t="n"/>
      <c r="D150" s="15">
        <f>IF(OR($B150="",NOT(ISNUMBER($B150)),NOT(ISNUMBER($C150)),$B150&lt;=0,$C150&gt;$B150),"",C150/B150)</f>
        <v/>
      </c>
      <c r="E150" s="22">
        <f>IF(OR($B150="",NOT(ISNUMBER($B150)),NOT(ISNUMBER($C150)),$B150&lt;=0,$C150&gt;$B150),"",SUMIFS($B$5:$B$304,$AB$5:$AB$304,1)-B150)</f>
        <v/>
      </c>
      <c r="F150" s="22">
        <f>IF(OR($B150="",NOT(ISNUMBER($B150)),NOT(ISNUMBER($C150)),$B150&lt;=0,$C150&gt;$B150),"",SUMIFS($C$5:$C$304,$AB$5:$AB$304,1)-C150)</f>
        <v/>
      </c>
      <c r="G150" s="23">
        <f>IF(OR($B150="",NOT(ISNUMBER($B150)),NOT(ISNUMBER($C150)),$B150&lt;=0,$C150&gt;$B150),"",(C150/B150-F150/E150)/SQRT(((C150+F150)/(B150+E150))*(1-((C150+F150)/(B150+E150)))*(1/B150+1/E150)))</f>
        <v/>
      </c>
      <c r="H150" s="13">
        <f>IF(OR($B150="",NOT(ISNUMBER($B150)),NOT(ISNUMBER($C150)),$B150&lt;=0,$C150&gt;$B150),"",2*(1-NORM.S.DIST(ABS(G150),TRUE)))</f>
        <v/>
      </c>
      <c r="I150" s="24">
        <f>IF(OR($B150="",NOT(ISNUMBER($B150)),NOT(ISNUMBER($C150)),$B150&lt;=0,$C150&gt;$B150),"",COUNTIF($H$5:$H$304,"&lt;"&amp;H150)+1)</f>
        <v/>
      </c>
      <c r="J150" s="13">
        <f>IF(OR($B150="",NOT(ISNUMBER($B150)),NOT(ISNUMBER($C150)),$B150&lt;=0,$C150&gt;$B150),"",I150/$S$5*$S$6)</f>
        <v/>
      </c>
      <c r="K150" s="13">
        <f>IF(OR($B150="",NOT(ISNUMBER($B150)),NOT(ISNUMBER($C150)),$B150&lt;=0,$C150&gt;$B150),"",MIN(1,MINIFS($AA$5:$AA$304,$I$5:$I$304,"&gt;="&amp;I150)))</f>
        <v/>
      </c>
      <c r="L150" s="15">
        <f>IF(OR($B150="",NOT(ISNUMBER($B150)),NOT(ISNUMBER($C150)),$B150&lt;=0,$C150&gt;$B150),"",MAX((((C150/B150)+$S$7^2/(2*B150))/(1+$S$7^2/B150))-(($S$7*SQRT((C150/B150)*(1-(C150/B150))/B150+$S$7^2/(4*B150^2)))/(1+$S$7^2/B150)),0))</f>
        <v/>
      </c>
      <c r="M150" s="15">
        <f>IF(OR($B150="",NOT(ISNUMBER($B150)),NOT(ISNUMBER($C150)),$B150&lt;=0,$C150&gt;$B150),"",MIN((((C150/B150)+$S$7^2/(2*B150))/(1+$S$7^2/B150))+(($S$7*SQRT((C150/B150)*(1-(C150/B150))/B150+$S$7^2/(4*B150^2)))/(1+$S$7^2/B150)),1))</f>
        <v/>
      </c>
      <c r="N150" s="25">
        <f>IF(OR($B150="",NOT(ISNUMBER($B150)),NOT(ISNUMBER($C150)),$B150&lt;=0,$C150&gt;$B150),"",IF(ABS(D150-F150/E150)/(F150/E150)&gt;=$S$8,"stands out","-"))</f>
        <v/>
      </c>
      <c r="O150" s="25">
        <f>IF(OR($B150="",NOT(ISNUMBER($B150)),NOT(ISNUMBER($C150)),$B150&lt;=0,$C150&gt;$B150),"",IF(H150&lt;$S$9,"significant","-"))</f>
        <v/>
      </c>
      <c r="P150" s="4">
        <f>IF(AND(ISNUMBER($C150),ISNUMBER($B150),$C150&gt;$B150),"more conversions than clicks - export one conversion per click",IF(OR($B150="",NOT(ISNUMBER($B150)),NOT(ISNUMBER($C150)),$B150&lt;=0,$C150&gt;$B150),"",IF(K150&lt;$S$6,"survives","-")))</f>
        <v/>
      </c>
      <c r="AA150" s="26">
        <f>IF(OR($B150="",NOT(ISNUMBER($B150)),NOT(ISNUMBER($C150)),$B150&lt;=0,$C150&gt;$B150),"",H150*$S$5/I150)</f>
        <v/>
      </c>
      <c r="AB150" s="5">
        <f>IF(OR($B150="",NOT(ISNUMBER($B150)),NOT(ISNUMBER($C150)),$B150&lt;=0,$C150&gt;$B150),0,1)</f>
        <v/>
      </c>
    </row>
    <row r="151">
      <c r="A151" s="21" t="n"/>
      <c r="B151" s="6" t="n"/>
      <c r="C151" s="6" t="n"/>
      <c r="D151" s="15">
        <f>IF(OR($B151="",NOT(ISNUMBER($B151)),NOT(ISNUMBER($C151)),$B151&lt;=0,$C151&gt;$B151),"",C151/B151)</f>
        <v/>
      </c>
      <c r="E151" s="22">
        <f>IF(OR($B151="",NOT(ISNUMBER($B151)),NOT(ISNUMBER($C151)),$B151&lt;=0,$C151&gt;$B151),"",SUMIFS($B$5:$B$304,$AB$5:$AB$304,1)-B151)</f>
        <v/>
      </c>
      <c r="F151" s="22">
        <f>IF(OR($B151="",NOT(ISNUMBER($B151)),NOT(ISNUMBER($C151)),$B151&lt;=0,$C151&gt;$B151),"",SUMIFS($C$5:$C$304,$AB$5:$AB$304,1)-C151)</f>
        <v/>
      </c>
      <c r="G151" s="23">
        <f>IF(OR($B151="",NOT(ISNUMBER($B151)),NOT(ISNUMBER($C151)),$B151&lt;=0,$C151&gt;$B151),"",(C151/B151-F151/E151)/SQRT(((C151+F151)/(B151+E151))*(1-((C151+F151)/(B151+E151)))*(1/B151+1/E151)))</f>
        <v/>
      </c>
      <c r="H151" s="13">
        <f>IF(OR($B151="",NOT(ISNUMBER($B151)),NOT(ISNUMBER($C151)),$B151&lt;=0,$C151&gt;$B151),"",2*(1-NORM.S.DIST(ABS(G151),TRUE)))</f>
        <v/>
      </c>
      <c r="I151" s="24">
        <f>IF(OR($B151="",NOT(ISNUMBER($B151)),NOT(ISNUMBER($C151)),$B151&lt;=0,$C151&gt;$B151),"",COUNTIF($H$5:$H$304,"&lt;"&amp;H151)+1)</f>
        <v/>
      </c>
      <c r="J151" s="13">
        <f>IF(OR($B151="",NOT(ISNUMBER($B151)),NOT(ISNUMBER($C151)),$B151&lt;=0,$C151&gt;$B151),"",I151/$S$5*$S$6)</f>
        <v/>
      </c>
      <c r="K151" s="13">
        <f>IF(OR($B151="",NOT(ISNUMBER($B151)),NOT(ISNUMBER($C151)),$B151&lt;=0,$C151&gt;$B151),"",MIN(1,MINIFS($AA$5:$AA$304,$I$5:$I$304,"&gt;="&amp;I151)))</f>
        <v/>
      </c>
      <c r="L151" s="15">
        <f>IF(OR($B151="",NOT(ISNUMBER($B151)),NOT(ISNUMBER($C151)),$B151&lt;=0,$C151&gt;$B151),"",MAX((((C151/B151)+$S$7^2/(2*B151))/(1+$S$7^2/B151))-(($S$7*SQRT((C151/B151)*(1-(C151/B151))/B151+$S$7^2/(4*B151^2)))/(1+$S$7^2/B151)),0))</f>
        <v/>
      </c>
      <c r="M151" s="15">
        <f>IF(OR($B151="",NOT(ISNUMBER($B151)),NOT(ISNUMBER($C151)),$B151&lt;=0,$C151&gt;$B151),"",MIN((((C151/B151)+$S$7^2/(2*B151))/(1+$S$7^2/B151))+(($S$7*SQRT((C151/B151)*(1-(C151/B151))/B151+$S$7^2/(4*B151^2)))/(1+$S$7^2/B151)),1))</f>
        <v/>
      </c>
      <c r="N151" s="25">
        <f>IF(OR($B151="",NOT(ISNUMBER($B151)),NOT(ISNUMBER($C151)),$B151&lt;=0,$C151&gt;$B151),"",IF(ABS(D151-F151/E151)/(F151/E151)&gt;=$S$8,"stands out","-"))</f>
        <v/>
      </c>
      <c r="O151" s="25">
        <f>IF(OR($B151="",NOT(ISNUMBER($B151)),NOT(ISNUMBER($C151)),$B151&lt;=0,$C151&gt;$B151),"",IF(H151&lt;$S$9,"significant","-"))</f>
        <v/>
      </c>
      <c r="P151" s="4">
        <f>IF(AND(ISNUMBER($C151),ISNUMBER($B151),$C151&gt;$B151),"more conversions than clicks - export one conversion per click",IF(OR($B151="",NOT(ISNUMBER($B151)),NOT(ISNUMBER($C151)),$B151&lt;=0,$C151&gt;$B151),"",IF(K151&lt;$S$6,"survives","-")))</f>
        <v/>
      </c>
      <c r="AA151" s="26">
        <f>IF(OR($B151="",NOT(ISNUMBER($B151)),NOT(ISNUMBER($C151)),$B151&lt;=0,$C151&gt;$B151),"",H151*$S$5/I151)</f>
        <v/>
      </c>
      <c r="AB151" s="5">
        <f>IF(OR($B151="",NOT(ISNUMBER($B151)),NOT(ISNUMBER($C151)),$B151&lt;=0,$C151&gt;$B151),0,1)</f>
        <v/>
      </c>
    </row>
    <row r="152">
      <c r="A152" s="21" t="n"/>
      <c r="B152" s="6" t="n"/>
      <c r="C152" s="6" t="n"/>
      <c r="D152" s="15">
        <f>IF(OR($B152="",NOT(ISNUMBER($B152)),NOT(ISNUMBER($C152)),$B152&lt;=0,$C152&gt;$B152),"",C152/B152)</f>
        <v/>
      </c>
      <c r="E152" s="22">
        <f>IF(OR($B152="",NOT(ISNUMBER($B152)),NOT(ISNUMBER($C152)),$B152&lt;=0,$C152&gt;$B152),"",SUMIFS($B$5:$B$304,$AB$5:$AB$304,1)-B152)</f>
        <v/>
      </c>
      <c r="F152" s="22">
        <f>IF(OR($B152="",NOT(ISNUMBER($B152)),NOT(ISNUMBER($C152)),$B152&lt;=0,$C152&gt;$B152),"",SUMIFS($C$5:$C$304,$AB$5:$AB$304,1)-C152)</f>
        <v/>
      </c>
      <c r="G152" s="23">
        <f>IF(OR($B152="",NOT(ISNUMBER($B152)),NOT(ISNUMBER($C152)),$B152&lt;=0,$C152&gt;$B152),"",(C152/B152-F152/E152)/SQRT(((C152+F152)/(B152+E152))*(1-((C152+F152)/(B152+E152)))*(1/B152+1/E152)))</f>
        <v/>
      </c>
      <c r="H152" s="13">
        <f>IF(OR($B152="",NOT(ISNUMBER($B152)),NOT(ISNUMBER($C152)),$B152&lt;=0,$C152&gt;$B152),"",2*(1-NORM.S.DIST(ABS(G152),TRUE)))</f>
        <v/>
      </c>
      <c r="I152" s="24">
        <f>IF(OR($B152="",NOT(ISNUMBER($B152)),NOT(ISNUMBER($C152)),$B152&lt;=0,$C152&gt;$B152),"",COUNTIF($H$5:$H$304,"&lt;"&amp;H152)+1)</f>
        <v/>
      </c>
      <c r="J152" s="13">
        <f>IF(OR($B152="",NOT(ISNUMBER($B152)),NOT(ISNUMBER($C152)),$B152&lt;=0,$C152&gt;$B152),"",I152/$S$5*$S$6)</f>
        <v/>
      </c>
      <c r="K152" s="13">
        <f>IF(OR($B152="",NOT(ISNUMBER($B152)),NOT(ISNUMBER($C152)),$B152&lt;=0,$C152&gt;$B152),"",MIN(1,MINIFS($AA$5:$AA$304,$I$5:$I$304,"&gt;="&amp;I152)))</f>
        <v/>
      </c>
      <c r="L152" s="15">
        <f>IF(OR($B152="",NOT(ISNUMBER($B152)),NOT(ISNUMBER($C152)),$B152&lt;=0,$C152&gt;$B152),"",MAX((((C152/B152)+$S$7^2/(2*B152))/(1+$S$7^2/B152))-(($S$7*SQRT((C152/B152)*(1-(C152/B152))/B152+$S$7^2/(4*B152^2)))/(1+$S$7^2/B152)),0))</f>
        <v/>
      </c>
      <c r="M152" s="15">
        <f>IF(OR($B152="",NOT(ISNUMBER($B152)),NOT(ISNUMBER($C152)),$B152&lt;=0,$C152&gt;$B152),"",MIN((((C152/B152)+$S$7^2/(2*B152))/(1+$S$7^2/B152))+(($S$7*SQRT((C152/B152)*(1-(C152/B152))/B152+$S$7^2/(4*B152^2)))/(1+$S$7^2/B152)),1))</f>
        <v/>
      </c>
      <c r="N152" s="25">
        <f>IF(OR($B152="",NOT(ISNUMBER($B152)),NOT(ISNUMBER($C152)),$B152&lt;=0,$C152&gt;$B152),"",IF(ABS(D152-F152/E152)/(F152/E152)&gt;=$S$8,"stands out","-"))</f>
        <v/>
      </c>
      <c r="O152" s="25">
        <f>IF(OR($B152="",NOT(ISNUMBER($B152)),NOT(ISNUMBER($C152)),$B152&lt;=0,$C152&gt;$B152),"",IF(H152&lt;$S$9,"significant","-"))</f>
        <v/>
      </c>
      <c r="P152" s="4">
        <f>IF(AND(ISNUMBER($C152),ISNUMBER($B152),$C152&gt;$B152),"more conversions than clicks - export one conversion per click",IF(OR($B152="",NOT(ISNUMBER($B152)),NOT(ISNUMBER($C152)),$B152&lt;=0,$C152&gt;$B152),"",IF(K152&lt;$S$6,"survives","-")))</f>
        <v/>
      </c>
      <c r="AA152" s="26">
        <f>IF(OR($B152="",NOT(ISNUMBER($B152)),NOT(ISNUMBER($C152)),$B152&lt;=0,$C152&gt;$B152),"",H152*$S$5/I152)</f>
        <v/>
      </c>
      <c r="AB152" s="5">
        <f>IF(OR($B152="",NOT(ISNUMBER($B152)),NOT(ISNUMBER($C152)),$B152&lt;=0,$C152&gt;$B152),0,1)</f>
        <v/>
      </c>
    </row>
    <row r="153">
      <c r="A153" s="21" t="n"/>
      <c r="B153" s="6" t="n"/>
      <c r="C153" s="6" t="n"/>
      <c r="D153" s="15">
        <f>IF(OR($B153="",NOT(ISNUMBER($B153)),NOT(ISNUMBER($C153)),$B153&lt;=0,$C153&gt;$B153),"",C153/B153)</f>
        <v/>
      </c>
      <c r="E153" s="22">
        <f>IF(OR($B153="",NOT(ISNUMBER($B153)),NOT(ISNUMBER($C153)),$B153&lt;=0,$C153&gt;$B153),"",SUMIFS($B$5:$B$304,$AB$5:$AB$304,1)-B153)</f>
        <v/>
      </c>
      <c r="F153" s="22">
        <f>IF(OR($B153="",NOT(ISNUMBER($B153)),NOT(ISNUMBER($C153)),$B153&lt;=0,$C153&gt;$B153),"",SUMIFS($C$5:$C$304,$AB$5:$AB$304,1)-C153)</f>
        <v/>
      </c>
      <c r="G153" s="23">
        <f>IF(OR($B153="",NOT(ISNUMBER($B153)),NOT(ISNUMBER($C153)),$B153&lt;=0,$C153&gt;$B153),"",(C153/B153-F153/E153)/SQRT(((C153+F153)/(B153+E153))*(1-((C153+F153)/(B153+E153)))*(1/B153+1/E153)))</f>
        <v/>
      </c>
      <c r="H153" s="13">
        <f>IF(OR($B153="",NOT(ISNUMBER($B153)),NOT(ISNUMBER($C153)),$B153&lt;=0,$C153&gt;$B153),"",2*(1-NORM.S.DIST(ABS(G153),TRUE)))</f>
        <v/>
      </c>
      <c r="I153" s="24">
        <f>IF(OR($B153="",NOT(ISNUMBER($B153)),NOT(ISNUMBER($C153)),$B153&lt;=0,$C153&gt;$B153),"",COUNTIF($H$5:$H$304,"&lt;"&amp;H153)+1)</f>
        <v/>
      </c>
      <c r="J153" s="13">
        <f>IF(OR($B153="",NOT(ISNUMBER($B153)),NOT(ISNUMBER($C153)),$B153&lt;=0,$C153&gt;$B153),"",I153/$S$5*$S$6)</f>
        <v/>
      </c>
      <c r="K153" s="13">
        <f>IF(OR($B153="",NOT(ISNUMBER($B153)),NOT(ISNUMBER($C153)),$B153&lt;=0,$C153&gt;$B153),"",MIN(1,MINIFS($AA$5:$AA$304,$I$5:$I$304,"&gt;="&amp;I153)))</f>
        <v/>
      </c>
      <c r="L153" s="15">
        <f>IF(OR($B153="",NOT(ISNUMBER($B153)),NOT(ISNUMBER($C153)),$B153&lt;=0,$C153&gt;$B153),"",MAX((((C153/B153)+$S$7^2/(2*B153))/(1+$S$7^2/B153))-(($S$7*SQRT((C153/B153)*(1-(C153/B153))/B153+$S$7^2/(4*B153^2)))/(1+$S$7^2/B153)),0))</f>
        <v/>
      </c>
      <c r="M153" s="15">
        <f>IF(OR($B153="",NOT(ISNUMBER($B153)),NOT(ISNUMBER($C153)),$B153&lt;=0,$C153&gt;$B153),"",MIN((((C153/B153)+$S$7^2/(2*B153))/(1+$S$7^2/B153))+(($S$7*SQRT((C153/B153)*(1-(C153/B153))/B153+$S$7^2/(4*B153^2)))/(1+$S$7^2/B153)),1))</f>
        <v/>
      </c>
      <c r="N153" s="25">
        <f>IF(OR($B153="",NOT(ISNUMBER($B153)),NOT(ISNUMBER($C153)),$B153&lt;=0,$C153&gt;$B153),"",IF(ABS(D153-F153/E153)/(F153/E153)&gt;=$S$8,"stands out","-"))</f>
        <v/>
      </c>
      <c r="O153" s="25">
        <f>IF(OR($B153="",NOT(ISNUMBER($B153)),NOT(ISNUMBER($C153)),$B153&lt;=0,$C153&gt;$B153),"",IF(H153&lt;$S$9,"significant","-"))</f>
        <v/>
      </c>
      <c r="P153" s="4">
        <f>IF(AND(ISNUMBER($C153),ISNUMBER($B153),$C153&gt;$B153),"more conversions than clicks - export one conversion per click",IF(OR($B153="",NOT(ISNUMBER($B153)),NOT(ISNUMBER($C153)),$B153&lt;=0,$C153&gt;$B153),"",IF(K153&lt;$S$6,"survives","-")))</f>
        <v/>
      </c>
      <c r="AA153" s="26">
        <f>IF(OR($B153="",NOT(ISNUMBER($B153)),NOT(ISNUMBER($C153)),$B153&lt;=0,$C153&gt;$B153),"",H153*$S$5/I153)</f>
        <v/>
      </c>
      <c r="AB153" s="5">
        <f>IF(OR($B153="",NOT(ISNUMBER($B153)),NOT(ISNUMBER($C153)),$B153&lt;=0,$C153&gt;$B153),0,1)</f>
        <v/>
      </c>
    </row>
    <row r="154">
      <c r="A154" s="21" t="n"/>
      <c r="B154" s="6" t="n"/>
      <c r="C154" s="6" t="n"/>
      <c r="D154" s="15">
        <f>IF(OR($B154="",NOT(ISNUMBER($B154)),NOT(ISNUMBER($C154)),$B154&lt;=0,$C154&gt;$B154),"",C154/B154)</f>
        <v/>
      </c>
      <c r="E154" s="22">
        <f>IF(OR($B154="",NOT(ISNUMBER($B154)),NOT(ISNUMBER($C154)),$B154&lt;=0,$C154&gt;$B154),"",SUMIFS($B$5:$B$304,$AB$5:$AB$304,1)-B154)</f>
        <v/>
      </c>
      <c r="F154" s="22">
        <f>IF(OR($B154="",NOT(ISNUMBER($B154)),NOT(ISNUMBER($C154)),$B154&lt;=0,$C154&gt;$B154),"",SUMIFS($C$5:$C$304,$AB$5:$AB$304,1)-C154)</f>
        <v/>
      </c>
      <c r="G154" s="23">
        <f>IF(OR($B154="",NOT(ISNUMBER($B154)),NOT(ISNUMBER($C154)),$B154&lt;=0,$C154&gt;$B154),"",(C154/B154-F154/E154)/SQRT(((C154+F154)/(B154+E154))*(1-((C154+F154)/(B154+E154)))*(1/B154+1/E154)))</f>
        <v/>
      </c>
      <c r="H154" s="13">
        <f>IF(OR($B154="",NOT(ISNUMBER($B154)),NOT(ISNUMBER($C154)),$B154&lt;=0,$C154&gt;$B154),"",2*(1-NORM.S.DIST(ABS(G154),TRUE)))</f>
        <v/>
      </c>
      <c r="I154" s="24">
        <f>IF(OR($B154="",NOT(ISNUMBER($B154)),NOT(ISNUMBER($C154)),$B154&lt;=0,$C154&gt;$B154),"",COUNTIF($H$5:$H$304,"&lt;"&amp;H154)+1)</f>
        <v/>
      </c>
      <c r="J154" s="13">
        <f>IF(OR($B154="",NOT(ISNUMBER($B154)),NOT(ISNUMBER($C154)),$B154&lt;=0,$C154&gt;$B154),"",I154/$S$5*$S$6)</f>
        <v/>
      </c>
      <c r="K154" s="13">
        <f>IF(OR($B154="",NOT(ISNUMBER($B154)),NOT(ISNUMBER($C154)),$B154&lt;=0,$C154&gt;$B154),"",MIN(1,MINIFS($AA$5:$AA$304,$I$5:$I$304,"&gt;="&amp;I154)))</f>
        <v/>
      </c>
      <c r="L154" s="15">
        <f>IF(OR($B154="",NOT(ISNUMBER($B154)),NOT(ISNUMBER($C154)),$B154&lt;=0,$C154&gt;$B154),"",MAX((((C154/B154)+$S$7^2/(2*B154))/(1+$S$7^2/B154))-(($S$7*SQRT((C154/B154)*(1-(C154/B154))/B154+$S$7^2/(4*B154^2)))/(1+$S$7^2/B154)),0))</f>
        <v/>
      </c>
      <c r="M154" s="15">
        <f>IF(OR($B154="",NOT(ISNUMBER($B154)),NOT(ISNUMBER($C154)),$B154&lt;=0,$C154&gt;$B154),"",MIN((((C154/B154)+$S$7^2/(2*B154))/(1+$S$7^2/B154))+(($S$7*SQRT((C154/B154)*(1-(C154/B154))/B154+$S$7^2/(4*B154^2)))/(1+$S$7^2/B154)),1))</f>
        <v/>
      </c>
      <c r="N154" s="25">
        <f>IF(OR($B154="",NOT(ISNUMBER($B154)),NOT(ISNUMBER($C154)),$B154&lt;=0,$C154&gt;$B154),"",IF(ABS(D154-F154/E154)/(F154/E154)&gt;=$S$8,"stands out","-"))</f>
        <v/>
      </c>
      <c r="O154" s="25">
        <f>IF(OR($B154="",NOT(ISNUMBER($B154)),NOT(ISNUMBER($C154)),$B154&lt;=0,$C154&gt;$B154),"",IF(H154&lt;$S$9,"significant","-"))</f>
        <v/>
      </c>
      <c r="P154" s="4">
        <f>IF(AND(ISNUMBER($C154),ISNUMBER($B154),$C154&gt;$B154),"more conversions than clicks - export one conversion per click",IF(OR($B154="",NOT(ISNUMBER($B154)),NOT(ISNUMBER($C154)),$B154&lt;=0,$C154&gt;$B154),"",IF(K154&lt;$S$6,"survives","-")))</f>
        <v/>
      </c>
      <c r="AA154" s="26">
        <f>IF(OR($B154="",NOT(ISNUMBER($B154)),NOT(ISNUMBER($C154)),$B154&lt;=0,$C154&gt;$B154),"",H154*$S$5/I154)</f>
        <v/>
      </c>
      <c r="AB154" s="5">
        <f>IF(OR($B154="",NOT(ISNUMBER($B154)),NOT(ISNUMBER($C154)),$B154&lt;=0,$C154&gt;$B154),0,1)</f>
        <v/>
      </c>
    </row>
    <row r="155">
      <c r="A155" s="21" t="n"/>
      <c r="B155" s="6" t="n"/>
      <c r="C155" s="6" t="n"/>
      <c r="D155" s="15">
        <f>IF(OR($B155="",NOT(ISNUMBER($B155)),NOT(ISNUMBER($C155)),$B155&lt;=0,$C155&gt;$B155),"",C155/B155)</f>
        <v/>
      </c>
      <c r="E155" s="22">
        <f>IF(OR($B155="",NOT(ISNUMBER($B155)),NOT(ISNUMBER($C155)),$B155&lt;=0,$C155&gt;$B155),"",SUMIFS($B$5:$B$304,$AB$5:$AB$304,1)-B155)</f>
        <v/>
      </c>
      <c r="F155" s="22">
        <f>IF(OR($B155="",NOT(ISNUMBER($B155)),NOT(ISNUMBER($C155)),$B155&lt;=0,$C155&gt;$B155),"",SUMIFS($C$5:$C$304,$AB$5:$AB$304,1)-C155)</f>
        <v/>
      </c>
      <c r="G155" s="23">
        <f>IF(OR($B155="",NOT(ISNUMBER($B155)),NOT(ISNUMBER($C155)),$B155&lt;=0,$C155&gt;$B155),"",(C155/B155-F155/E155)/SQRT(((C155+F155)/(B155+E155))*(1-((C155+F155)/(B155+E155)))*(1/B155+1/E155)))</f>
        <v/>
      </c>
      <c r="H155" s="13">
        <f>IF(OR($B155="",NOT(ISNUMBER($B155)),NOT(ISNUMBER($C155)),$B155&lt;=0,$C155&gt;$B155),"",2*(1-NORM.S.DIST(ABS(G155),TRUE)))</f>
        <v/>
      </c>
      <c r="I155" s="24">
        <f>IF(OR($B155="",NOT(ISNUMBER($B155)),NOT(ISNUMBER($C155)),$B155&lt;=0,$C155&gt;$B155),"",COUNTIF($H$5:$H$304,"&lt;"&amp;H155)+1)</f>
        <v/>
      </c>
      <c r="J155" s="13">
        <f>IF(OR($B155="",NOT(ISNUMBER($B155)),NOT(ISNUMBER($C155)),$B155&lt;=0,$C155&gt;$B155),"",I155/$S$5*$S$6)</f>
        <v/>
      </c>
      <c r="K155" s="13">
        <f>IF(OR($B155="",NOT(ISNUMBER($B155)),NOT(ISNUMBER($C155)),$B155&lt;=0,$C155&gt;$B155),"",MIN(1,MINIFS($AA$5:$AA$304,$I$5:$I$304,"&gt;="&amp;I155)))</f>
        <v/>
      </c>
      <c r="L155" s="15">
        <f>IF(OR($B155="",NOT(ISNUMBER($B155)),NOT(ISNUMBER($C155)),$B155&lt;=0,$C155&gt;$B155),"",MAX((((C155/B155)+$S$7^2/(2*B155))/(1+$S$7^2/B155))-(($S$7*SQRT((C155/B155)*(1-(C155/B155))/B155+$S$7^2/(4*B155^2)))/(1+$S$7^2/B155)),0))</f>
        <v/>
      </c>
      <c r="M155" s="15">
        <f>IF(OR($B155="",NOT(ISNUMBER($B155)),NOT(ISNUMBER($C155)),$B155&lt;=0,$C155&gt;$B155),"",MIN((((C155/B155)+$S$7^2/(2*B155))/(1+$S$7^2/B155))+(($S$7*SQRT((C155/B155)*(1-(C155/B155))/B155+$S$7^2/(4*B155^2)))/(1+$S$7^2/B155)),1))</f>
        <v/>
      </c>
      <c r="N155" s="25">
        <f>IF(OR($B155="",NOT(ISNUMBER($B155)),NOT(ISNUMBER($C155)),$B155&lt;=0,$C155&gt;$B155),"",IF(ABS(D155-F155/E155)/(F155/E155)&gt;=$S$8,"stands out","-"))</f>
        <v/>
      </c>
      <c r="O155" s="25">
        <f>IF(OR($B155="",NOT(ISNUMBER($B155)),NOT(ISNUMBER($C155)),$B155&lt;=0,$C155&gt;$B155),"",IF(H155&lt;$S$9,"significant","-"))</f>
        <v/>
      </c>
      <c r="P155" s="4">
        <f>IF(AND(ISNUMBER($C155),ISNUMBER($B155),$C155&gt;$B155),"more conversions than clicks - export one conversion per click",IF(OR($B155="",NOT(ISNUMBER($B155)),NOT(ISNUMBER($C155)),$B155&lt;=0,$C155&gt;$B155),"",IF(K155&lt;$S$6,"survives","-")))</f>
        <v/>
      </c>
      <c r="AA155" s="26">
        <f>IF(OR($B155="",NOT(ISNUMBER($B155)),NOT(ISNUMBER($C155)),$B155&lt;=0,$C155&gt;$B155),"",H155*$S$5/I155)</f>
        <v/>
      </c>
      <c r="AB155" s="5">
        <f>IF(OR($B155="",NOT(ISNUMBER($B155)),NOT(ISNUMBER($C155)),$B155&lt;=0,$C155&gt;$B155),0,1)</f>
        <v/>
      </c>
    </row>
    <row r="156">
      <c r="A156" s="21" t="n"/>
      <c r="B156" s="6" t="n"/>
      <c r="C156" s="6" t="n"/>
      <c r="D156" s="15">
        <f>IF(OR($B156="",NOT(ISNUMBER($B156)),NOT(ISNUMBER($C156)),$B156&lt;=0,$C156&gt;$B156),"",C156/B156)</f>
        <v/>
      </c>
      <c r="E156" s="22">
        <f>IF(OR($B156="",NOT(ISNUMBER($B156)),NOT(ISNUMBER($C156)),$B156&lt;=0,$C156&gt;$B156),"",SUMIFS($B$5:$B$304,$AB$5:$AB$304,1)-B156)</f>
        <v/>
      </c>
      <c r="F156" s="22">
        <f>IF(OR($B156="",NOT(ISNUMBER($B156)),NOT(ISNUMBER($C156)),$B156&lt;=0,$C156&gt;$B156),"",SUMIFS($C$5:$C$304,$AB$5:$AB$304,1)-C156)</f>
        <v/>
      </c>
      <c r="G156" s="23">
        <f>IF(OR($B156="",NOT(ISNUMBER($B156)),NOT(ISNUMBER($C156)),$B156&lt;=0,$C156&gt;$B156),"",(C156/B156-F156/E156)/SQRT(((C156+F156)/(B156+E156))*(1-((C156+F156)/(B156+E156)))*(1/B156+1/E156)))</f>
        <v/>
      </c>
      <c r="H156" s="13">
        <f>IF(OR($B156="",NOT(ISNUMBER($B156)),NOT(ISNUMBER($C156)),$B156&lt;=0,$C156&gt;$B156),"",2*(1-NORM.S.DIST(ABS(G156),TRUE)))</f>
        <v/>
      </c>
      <c r="I156" s="24">
        <f>IF(OR($B156="",NOT(ISNUMBER($B156)),NOT(ISNUMBER($C156)),$B156&lt;=0,$C156&gt;$B156),"",COUNTIF($H$5:$H$304,"&lt;"&amp;H156)+1)</f>
        <v/>
      </c>
      <c r="J156" s="13">
        <f>IF(OR($B156="",NOT(ISNUMBER($B156)),NOT(ISNUMBER($C156)),$B156&lt;=0,$C156&gt;$B156),"",I156/$S$5*$S$6)</f>
        <v/>
      </c>
      <c r="K156" s="13">
        <f>IF(OR($B156="",NOT(ISNUMBER($B156)),NOT(ISNUMBER($C156)),$B156&lt;=0,$C156&gt;$B156),"",MIN(1,MINIFS($AA$5:$AA$304,$I$5:$I$304,"&gt;="&amp;I156)))</f>
        <v/>
      </c>
      <c r="L156" s="15">
        <f>IF(OR($B156="",NOT(ISNUMBER($B156)),NOT(ISNUMBER($C156)),$B156&lt;=0,$C156&gt;$B156),"",MAX((((C156/B156)+$S$7^2/(2*B156))/(1+$S$7^2/B156))-(($S$7*SQRT((C156/B156)*(1-(C156/B156))/B156+$S$7^2/(4*B156^2)))/(1+$S$7^2/B156)),0))</f>
        <v/>
      </c>
      <c r="M156" s="15">
        <f>IF(OR($B156="",NOT(ISNUMBER($B156)),NOT(ISNUMBER($C156)),$B156&lt;=0,$C156&gt;$B156),"",MIN((((C156/B156)+$S$7^2/(2*B156))/(1+$S$7^2/B156))+(($S$7*SQRT((C156/B156)*(1-(C156/B156))/B156+$S$7^2/(4*B156^2)))/(1+$S$7^2/B156)),1))</f>
        <v/>
      </c>
      <c r="N156" s="25">
        <f>IF(OR($B156="",NOT(ISNUMBER($B156)),NOT(ISNUMBER($C156)),$B156&lt;=0,$C156&gt;$B156),"",IF(ABS(D156-F156/E156)/(F156/E156)&gt;=$S$8,"stands out","-"))</f>
        <v/>
      </c>
      <c r="O156" s="25">
        <f>IF(OR($B156="",NOT(ISNUMBER($B156)),NOT(ISNUMBER($C156)),$B156&lt;=0,$C156&gt;$B156),"",IF(H156&lt;$S$9,"significant","-"))</f>
        <v/>
      </c>
      <c r="P156" s="4">
        <f>IF(AND(ISNUMBER($C156),ISNUMBER($B156),$C156&gt;$B156),"more conversions than clicks - export one conversion per click",IF(OR($B156="",NOT(ISNUMBER($B156)),NOT(ISNUMBER($C156)),$B156&lt;=0,$C156&gt;$B156),"",IF(K156&lt;$S$6,"survives","-")))</f>
        <v/>
      </c>
      <c r="AA156" s="26">
        <f>IF(OR($B156="",NOT(ISNUMBER($B156)),NOT(ISNUMBER($C156)),$B156&lt;=0,$C156&gt;$B156),"",H156*$S$5/I156)</f>
        <v/>
      </c>
      <c r="AB156" s="5">
        <f>IF(OR($B156="",NOT(ISNUMBER($B156)),NOT(ISNUMBER($C156)),$B156&lt;=0,$C156&gt;$B156),0,1)</f>
        <v/>
      </c>
    </row>
    <row r="157">
      <c r="A157" s="21" t="n"/>
      <c r="B157" s="6" t="n"/>
      <c r="C157" s="6" t="n"/>
      <c r="D157" s="15">
        <f>IF(OR($B157="",NOT(ISNUMBER($B157)),NOT(ISNUMBER($C157)),$B157&lt;=0,$C157&gt;$B157),"",C157/B157)</f>
        <v/>
      </c>
      <c r="E157" s="22">
        <f>IF(OR($B157="",NOT(ISNUMBER($B157)),NOT(ISNUMBER($C157)),$B157&lt;=0,$C157&gt;$B157),"",SUMIFS($B$5:$B$304,$AB$5:$AB$304,1)-B157)</f>
        <v/>
      </c>
      <c r="F157" s="22">
        <f>IF(OR($B157="",NOT(ISNUMBER($B157)),NOT(ISNUMBER($C157)),$B157&lt;=0,$C157&gt;$B157),"",SUMIFS($C$5:$C$304,$AB$5:$AB$304,1)-C157)</f>
        <v/>
      </c>
      <c r="G157" s="23">
        <f>IF(OR($B157="",NOT(ISNUMBER($B157)),NOT(ISNUMBER($C157)),$B157&lt;=0,$C157&gt;$B157),"",(C157/B157-F157/E157)/SQRT(((C157+F157)/(B157+E157))*(1-((C157+F157)/(B157+E157)))*(1/B157+1/E157)))</f>
        <v/>
      </c>
      <c r="H157" s="13">
        <f>IF(OR($B157="",NOT(ISNUMBER($B157)),NOT(ISNUMBER($C157)),$B157&lt;=0,$C157&gt;$B157),"",2*(1-NORM.S.DIST(ABS(G157),TRUE)))</f>
        <v/>
      </c>
      <c r="I157" s="24">
        <f>IF(OR($B157="",NOT(ISNUMBER($B157)),NOT(ISNUMBER($C157)),$B157&lt;=0,$C157&gt;$B157),"",COUNTIF($H$5:$H$304,"&lt;"&amp;H157)+1)</f>
        <v/>
      </c>
      <c r="J157" s="13">
        <f>IF(OR($B157="",NOT(ISNUMBER($B157)),NOT(ISNUMBER($C157)),$B157&lt;=0,$C157&gt;$B157),"",I157/$S$5*$S$6)</f>
        <v/>
      </c>
      <c r="K157" s="13">
        <f>IF(OR($B157="",NOT(ISNUMBER($B157)),NOT(ISNUMBER($C157)),$B157&lt;=0,$C157&gt;$B157),"",MIN(1,MINIFS($AA$5:$AA$304,$I$5:$I$304,"&gt;="&amp;I157)))</f>
        <v/>
      </c>
      <c r="L157" s="15">
        <f>IF(OR($B157="",NOT(ISNUMBER($B157)),NOT(ISNUMBER($C157)),$B157&lt;=0,$C157&gt;$B157),"",MAX((((C157/B157)+$S$7^2/(2*B157))/(1+$S$7^2/B157))-(($S$7*SQRT((C157/B157)*(1-(C157/B157))/B157+$S$7^2/(4*B157^2)))/(1+$S$7^2/B157)),0))</f>
        <v/>
      </c>
      <c r="M157" s="15">
        <f>IF(OR($B157="",NOT(ISNUMBER($B157)),NOT(ISNUMBER($C157)),$B157&lt;=0,$C157&gt;$B157),"",MIN((((C157/B157)+$S$7^2/(2*B157))/(1+$S$7^2/B157))+(($S$7*SQRT((C157/B157)*(1-(C157/B157))/B157+$S$7^2/(4*B157^2)))/(1+$S$7^2/B157)),1))</f>
        <v/>
      </c>
      <c r="N157" s="25">
        <f>IF(OR($B157="",NOT(ISNUMBER($B157)),NOT(ISNUMBER($C157)),$B157&lt;=0,$C157&gt;$B157),"",IF(ABS(D157-F157/E157)/(F157/E157)&gt;=$S$8,"stands out","-"))</f>
        <v/>
      </c>
      <c r="O157" s="25">
        <f>IF(OR($B157="",NOT(ISNUMBER($B157)),NOT(ISNUMBER($C157)),$B157&lt;=0,$C157&gt;$B157),"",IF(H157&lt;$S$9,"significant","-"))</f>
        <v/>
      </c>
      <c r="P157" s="4">
        <f>IF(AND(ISNUMBER($C157),ISNUMBER($B157),$C157&gt;$B157),"more conversions than clicks - export one conversion per click",IF(OR($B157="",NOT(ISNUMBER($B157)),NOT(ISNUMBER($C157)),$B157&lt;=0,$C157&gt;$B157),"",IF(K157&lt;$S$6,"survives","-")))</f>
        <v/>
      </c>
      <c r="AA157" s="26">
        <f>IF(OR($B157="",NOT(ISNUMBER($B157)),NOT(ISNUMBER($C157)),$B157&lt;=0,$C157&gt;$B157),"",H157*$S$5/I157)</f>
        <v/>
      </c>
      <c r="AB157" s="5">
        <f>IF(OR($B157="",NOT(ISNUMBER($B157)),NOT(ISNUMBER($C157)),$B157&lt;=0,$C157&gt;$B157),0,1)</f>
        <v/>
      </c>
    </row>
    <row r="158">
      <c r="A158" s="21" t="n"/>
      <c r="B158" s="6" t="n"/>
      <c r="C158" s="6" t="n"/>
      <c r="D158" s="15">
        <f>IF(OR($B158="",NOT(ISNUMBER($B158)),NOT(ISNUMBER($C158)),$B158&lt;=0,$C158&gt;$B158),"",C158/B158)</f>
        <v/>
      </c>
      <c r="E158" s="22">
        <f>IF(OR($B158="",NOT(ISNUMBER($B158)),NOT(ISNUMBER($C158)),$B158&lt;=0,$C158&gt;$B158),"",SUMIFS($B$5:$B$304,$AB$5:$AB$304,1)-B158)</f>
        <v/>
      </c>
      <c r="F158" s="22">
        <f>IF(OR($B158="",NOT(ISNUMBER($B158)),NOT(ISNUMBER($C158)),$B158&lt;=0,$C158&gt;$B158),"",SUMIFS($C$5:$C$304,$AB$5:$AB$304,1)-C158)</f>
        <v/>
      </c>
      <c r="G158" s="23">
        <f>IF(OR($B158="",NOT(ISNUMBER($B158)),NOT(ISNUMBER($C158)),$B158&lt;=0,$C158&gt;$B158),"",(C158/B158-F158/E158)/SQRT(((C158+F158)/(B158+E158))*(1-((C158+F158)/(B158+E158)))*(1/B158+1/E158)))</f>
        <v/>
      </c>
      <c r="H158" s="13">
        <f>IF(OR($B158="",NOT(ISNUMBER($B158)),NOT(ISNUMBER($C158)),$B158&lt;=0,$C158&gt;$B158),"",2*(1-NORM.S.DIST(ABS(G158),TRUE)))</f>
        <v/>
      </c>
      <c r="I158" s="24">
        <f>IF(OR($B158="",NOT(ISNUMBER($B158)),NOT(ISNUMBER($C158)),$B158&lt;=0,$C158&gt;$B158),"",COUNTIF($H$5:$H$304,"&lt;"&amp;H158)+1)</f>
        <v/>
      </c>
      <c r="J158" s="13">
        <f>IF(OR($B158="",NOT(ISNUMBER($B158)),NOT(ISNUMBER($C158)),$B158&lt;=0,$C158&gt;$B158),"",I158/$S$5*$S$6)</f>
        <v/>
      </c>
      <c r="K158" s="13">
        <f>IF(OR($B158="",NOT(ISNUMBER($B158)),NOT(ISNUMBER($C158)),$B158&lt;=0,$C158&gt;$B158),"",MIN(1,MINIFS($AA$5:$AA$304,$I$5:$I$304,"&gt;="&amp;I158)))</f>
        <v/>
      </c>
      <c r="L158" s="15">
        <f>IF(OR($B158="",NOT(ISNUMBER($B158)),NOT(ISNUMBER($C158)),$B158&lt;=0,$C158&gt;$B158),"",MAX((((C158/B158)+$S$7^2/(2*B158))/(1+$S$7^2/B158))-(($S$7*SQRT((C158/B158)*(1-(C158/B158))/B158+$S$7^2/(4*B158^2)))/(1+$S$7^2/B158)),0))</f>
        <v/>
      </c>
      <c r="M158" s="15">
        <f>IF(OR($B158="",NOT(ISNUMBER($B158)),NOT(ISNUMBER($C158)),$B158&lt;=0,$C158&gt;$B158),"",MIN((((C158/B158)+$S$7^2/(2*B158))/(1+$S$7^2/B158))+(($S$7*SQRT((C158/B158)*(1-(C158/B158))/B158+$S$7^2/(4*B158^2)))/(1+$S$7^2/B158)),1))</f>
        <v/>
      </c>
      <c r="N158" s="25">
        <f>IF(OR($B158="",NOT(ISNUMBER($B158)),NOT(ISNUMBER($C158)),$B158&lt;=0,$C158&gt;$B158),"",IF(ABS(D158-F158/E158)/(F158/E158)&gt;=$S$8,"stands out","-"))</f>
        <v/>
      </c>
      <c r="O158" s="25">
        <f>IF(OR($B158="",NOT(ISNUMBER($B158)),NOT(ISNUMBER($C158)),$B158&lt;=0,$C158&gt;$B158),"",IF(H158&lt;$S$9,"significant","-"))</f>
        <v/>
      </c>
      <c r="P158" s="4">
        <f>IF(AND(ISNUMBER($C158),ISNUMBER($B158),$C158&gt;$B158),"more conversions than clicks - export one conversion per click",IF(OR($B158="",NOT(ISNUMBER($B158)),NOT(ISNUMBER($C158)),$B158&lt;=0,$C158&gt;$B158),"",IF(K158&lt;$S$6,"survives","-")))</f>
        <v/>
      </c>
      <c r="AA158" s="26">
        <f>IF(OR($B158="",NOT(ISNUMBER($B158)),NOT(ISNUMBER($C158)),$B158&lt;=0,$C158&gt;$B158),"",H158*$S$5/I158)</f>
        <v/>
      </c>
      <c r="AB158" s="5">
        <f>IF(OR($B158="",NOT(ISNUMBER($B158)),NOT(ISNUMBER($C158)),$B158&lt;=0,$C158&gt;$B158),0,1)</f>
        <v/>
      </c>
    </row>
    <row r="159">
      <c r="A159" s="21" t="n"/>
      <c r="B159" s="6" t="n"/>
      <c r="C159" s="6" t="n"/>
      <c r="D159" s="15">
        <f>IF(OR($B159="",NOT(ISNUMBER($B159)),NOT(ISNUMBER($C159)),$B159&lt;=0,$C159&gt;$B159),"",C159/B159)</f>
        <v/>
      </c>
      <c r="E159" s="22">
        <f>IF(OR($B159="",NOT(ISNUMBER($B159)),NOT(ISNUMBER($C159)),$B159&lt;=0,$C159&gt;$B159),"",SUMIFS($B$5:$B$304,$AB$5:$AB$304,1)-B159)</f>
        <v/>
      </c>
      <c r="F159" s="22">
        <f>IF(OR($B159="",NOT(ISNUMBER($B159)),NOT(ISNUMBER($C159)),$B159&lt;=0,$C159&gt;$B159),"",SUMIFS($C$5:$C$304,$AB$5:$AB$304,1)-C159)</f>
        <v/>
      </c>
      <c r="G159" s="23">
        <f>IF(OR($B159="",NOT(ISNUMBER($B159)),NOT(ISNUMBER($C159)),$B159&lt;=0,$C159&gt;$B159),"",(C159/B159-F159/E159)/SQRT(((C159+F159)/(B159+E159))*(1-((C159+F159)/(B159+E159)))*(1/B159+1/E159)))</f>
        <v/>
      </c>
      <c r="H159" s="13">
        <f>IF(OR($B159="",NOT(ISNUMBER($B159)),NOT(ISNUMBER($C159)),$B159&lt;=0,$C159&gt;$B159),"",2*(1-NORM.S.DIST(ABS(G159),TRUE)))</f>
        <v/>
      </c>
      <c r="I159" s="24">
        <f>IF(OR($B159="",NOT(ISNUMBER($B159)),NOT(ISNUMBER($C159)),$B159&lt;=0,$C159&gt;$B159),"",COUNTIF($H$5:$H$304,"&lt;"&amp;H159)+1)</f>
        <v/>
      </c>
      <c r="J159" s="13">
        <f>IF(OR($B159="",NOT(ISNUMBER($B159)),NOT(ISNUMBER($C159)),$B159&lt;=0,$C159&gt;$B159),"",I159/$S$5*$S$6)</f>
        <v/>
      </c>
      <c r="K159" s="13">
        <f>IF(OR($B159="",NOT(ISNUMBER($B159)),NOT(ISNUMBER($C159)),$B159&lt;=0,$C159&gt;$B159),"",MIN(1,MINIFS($AA$5:$AA$304,$I$5:$I$304,"&gt;="&amp;I159)))</f>
        <v/>
      </c>
      <c r="L159" s="15">
        <f>IF(OR($B159="",NOT(ISNUMBER($B159)),NOT(ISNUMBER($C159)),$B159&lt;=0,$C159&gt;$B159),"",MAX((((C159/B159)+$S$7^2/(2*B159))/(1+$S$7^2/B159))-(($S$7*SQRT((C159/B159)*(1-(C159/B159))/B159+$S$7^2/(4*B159^2)))/(1+$S$7^2/B159)),0))</f>
        <v/>
      </c>
      <c r="M159" s="15">
        <f>IF(OR($B159="",NOT(ISNUMBER($B159)),NOT(ISNUMBER($C159)),$B159&lt;=0,$C159&gt;$B159),"",MIN((((C159/B159)+$S$7^2/(2*B159))/(1+$S$7^2/B159))+(($S$7*SQRT((C159/B159)*(1-(C159/B159))/B159+$S$7^2/(4*B159^2)))/(1+$S$7^2/B159)),1))</f>
        <v/>
      </c>
      <c r="N159" s="25">
        <f>IF(OR($B159="",NOT(ISNUMBER($B159)),NOT(ISNUMBER($C159)),$B159&lt;=0,$C159&gt;$B159),"",IF(ABS(D159-F159/E159)/(F159/E159)&gt;=$S$8,"stands out","-"))</f>
        <v/>
      </c>
      <c r="O159" s="25">
        <f>IF(OR($B159="",NOT(ISNUMBER($B159)),NOT(ISNUMBER($C159)),$B159&lt;=0,$C159&gt;$B159),"",IF(H159&lt;$S$9,"significant","-"))</f>
        <v/>
      </c>
      <c r="P159" s="4">
        <f>IF(AND(ISNUMBER($C159),ISNUMBER($B159),$C159&gt;$B159),"more conversions than clicks - export one conversion per click",IF(OR($B159="",NOT(ISNUMBER($B159)),NOT(ISNUMBER($C159)),$B159&lt;=0,$C159&gt;$B159),"",IF(K159&lt;$S$6,"survives","-")))</f>
        <v/>
      </c>
      <c r="AA159" s="26">
        <f>IF(OR($B159="",NOT(ISNUMBER($B159)),NOT(ISNUMBER($C159)),$B159&lt;=0,$C159&gt;$B159),"",H159*$S$5/I159)</f>
        <v/>
      </c>
      <c r="AB159" s="5">
        <f>IF(OR($B159="",NOT(ISNUMBER($B159)),NOT(ISNUMBER($C159)),$B159&lt;=0,$C159&gt;$B159),0,1)</f>
        <v/>
      </c>
    </row>
    <row r="160">
      <c r="A160" s="21" t="n"/>
      <c r="B160" s="6" t="n"/>
      <c r="C160" s="6" t="n"/>
      <c r="D160" s="15">
        <f>IF(OR($B160="",NOT(ISNUMBER($B160)),NOT(ISNUMBER($C160)),$B160&lt;=0,$C160&gt;$B160),"",C160/B160)</f>
        <v/>
      </c>
      <c r="E160" s="22">
        <f>IF(OR($B160="",NOT(ISNUMBER($B160)),NOT(ISNUMBER($C160)),$B160&lt;=0,$C160&gt;$B160),"",SUMIFS($B$5:$B$304,$AB$5:$AB$304,1)-B160)</f>
        <v/>
      </c>
      <c r="F160" s="22">
        <f>IF(OR($B160="",NOT(ISNUMBER($B160)),NOT(ISNUMBER($C160)),$B160&lt;=0,$C160&gt;$B160),"",SUMIFS($C$5:$C$304,$AB$5:$AB$304,1)-C160)</f>
        <v/>
      </c>
      <c r="G160" s="23">
        <f>IF(OR($B160="",NOT(ISNUMBER($B160)),NOT(ISNUMBER($C160)),$B160&lt;=0,$C160&gt;$B160),"",(C160/B160-F160/E160)/SQRT(((C160+F160)/(B160+E160))*(1-((C160+F160)/(B160+E160)))*(1/B160+1/E160)))</f>
        <v/>
      </c>
      <c r="H160" s="13">
        <f>IF(OR($B160="",NOT(ISNUMBER($B160)),NOT(ISNUMBER($C160)),$B160&lt;=0,$C160&gt;$B160),"",2*(1-NORM.S.DIST(ABS(G160),TRUE)))</f>
        <v/>
      </c>
      <c r="I160" s="24">
        <f>IF(OR($B160="",NOT(ISNUMBER($B160)),NOT(ISNUMBER($C160)),$B160&lt;=0,$C160&gt;$B160),"",COUNTIF($H$5:$H$304,"&lt;"&amp;H160)+1)</f>
        <v/>
      </c>
      <c r="J160" s="13">
        <f>IF(OR($B160="",NOT(ISNUMBER($B160)),NOT(ISNUMBER($C160)),$B160&lt;=0,$C160&gt;$B160),"",I160/$S$5*$S$6)</f>
        <v/>
      </c>
      <c r="K160" s="13">
        <f>IF(OR($B160="",NOT(ISNUMBER($B160)),NOT(ISNUMBER($C160)),$B160&lt;=0,$C160&gt;$B160),"",MIN(1,MINIFS($AA$5:$AA$304,$I$5:$I$304,"&gt;="&amp;I160)))</f>
        <v/>
      </c>
      <c r="L160" s="15">
        <f>IF(OR($B160="",NOT(ISNUMBER($B160)),NOT(ISNUMBER($C160)),$B160&lt;=0,$C160&gt;$B160),"",MAX((((C160/B160)+$S$7^2/(2*B160))/(1+$S$7^2/B160))-(($S$7*SQRT((C160/B160)*(1-(C160/B160))/B160+$S$7^2/(4*B160^2)))/(1+$S$7^2/B160)),0))</f>
        <v/>
      </c>
      <c r="M160" s="15">
        <f>IF(OR($B160="",NOT(ISNUMBER($B160)),NOT(ISNUMBER($C160)),$B160&lt;=0,$C160&gt;$B160),"",MIN((((C160/B160)+$S$7^2/(2*B160))/(1+$S$7^2/B160))+(($S$7*SQRT((C160/B160)*(1-(C160/B160))/B160+$S$7^2/(4*B160^2)))/(1+$S$7^2/B160)),1))</f>
        <v/>
      </c>
      <c r="N160" s="25">
        <f>IF(OR($B160="",NOT(ISNUMBER($B160)),NOT(ISNUMBER($C160)),$B160&lt;=0,$C160&gt;$B160),"",IF(ABS(D160-F160/E160)/(F160/E160)&gt;=$S$8,"stands out","-"))</f>
        <v/>
      </c>
      <c r="O160" s="25">
        <f>IF(OR($B160="",NOT(ISNUMBER($B160)),NOT(ISNUMBER($C160)),$B160&lt;=0,$C160&gt;$B160),"",IF(H160&lt;$S$9,"significant","-"))</f>
        <v/>
      </c>
      <c r="P160" s="4">
        <f>IF(AND(ISNUMBER($C160),ISNUMBER($B160),$C160&gt;$B160),"more conversions than clicks - export one conversion per click",IF(OR($B160="",NOT(ISNUMBER($B160)),NOT(ISNUMBER($C160)),$B160&lt;=0,$C160&gt;$B160),"",IF(K160&lt;$S$6,"survives","-")))</f>
        <v/>
      </c>
      <c r="AA160" s="26">
        <f>IF(OR($B160="",NOT(ISNUMBER($B160)),NOT(ISNUMBER($C160)),$B160&lt;=0,$C160&gt;$B160),"",H160*$S$5/I160)</f>
        <v/>
      </c>
      <c r="AB160" s="5">
        <f>IF(OR($B160="",NOT(ISNUMBER($B160)),NOT(ISNUMBER($C160)),$B160&lt;=0,$C160&gt;$B160),0,1)</f>
        <v/>
      </c>
    </row>
    <row r="161">
      <c r="A161" s="21" t="n"/>
      <c r="B161" s="6" t="n"/>
      <c r="C161" s="6" t="n"/>
      <c r="D161" s="15">
        <f>IF(OR($B161="",NOT(ISNUMBER($B161)),NOT(ISNUMBER($C161)),$B161&lt;=0,$C161&gt;$B161),"",C161/B161)</f>
        <v/>
      </c>
      <c r="E161" s="22">
        <f>IF(OR($B161="",NOT(ISNUMBER($B161)),NOT(ISNUMBER($C161)),$B161&lt;=0,$C161&gt;$B161),"",SUMIFS($B$5:$B$304,$AB$5:$AB$304,1)-B161)</f>
        <v/>
      </c>
      <c r="F161" s="22">
        <f>IF(OR($B161="",NOT(ISNUMBER($B161)),NOT(ISNUMBER($C161)),$B161&lt;=0,$C161&gt;$B161),"",SUMIFS($C$5:$C$304,$AB$5:$AB$304,1)-C161)</f>
        <v/>
      </c>
      <c r="G161" s="23">
        <f>IF(OR($B161="",NOT(ISNUMBER($B161)),NOT(ISNUMBER($C161)),$B161&lt;=0,$C161&gt;$B161),"",(C161/B161-F161/E161)/SQRT(((C161+F161)/(B161+E161))*(1-((C161+F161)/(B161+E161)))*(1/B161+1/E161)))</f>
        <v/>
      </c>
      <c r="H161" s="13">
        <f>IF(OR($B161="",NOT(ISNUMBER($B161)),NOT(ISNUMBER($C161)),$B161&lt;=0,$C161&gt;$B161),"",2*(1-NORM.S.DIST(ABS(G161),TRUE)))</f>
        <v/>
      </c>
      <c r="I161" s="24">
        <f>IF(OR($B161="",NOT(ISNUMBER($B161)),NOT(ISNUMBER($C161)),$B161&lt;=0,$C161&gt;$B161),"",COUNTIF($H$5:$H$304,"&lt;"&amp;H161)+1)</f>
        <v/>
      </c>
      <c r="J161" s="13">
        <f>IF(OR($B161="",NOT(ISNUMBER($B161)),NOT(ISNUMBER($C161)),$B161&lt;=0,$C161&gt;$B161),"",I161/$S$5*$S$6)</f>
        <v/>
      </c>
      <c r="K161" s="13">
        <f>IF(OR($B161="",NOT(ISNUMBER($B161)),NOT(ISNUMBER($C161)),$B161&lt;=0,$C161&gt;$B161),"",MIN(1,MINIFS($AA$5:$AA$304,$I$5:$I$304,"&gt;="&amp;I161)))</f>
        <v/>
      </c>
      <c r="L161" s="15">
        <f>IF(OR($B161="",NOT(ISNUMBER($B161)),NOT(ISNUMBER($C161)),$B161&lt;=0,$C161&gt;$B161),"",MAX((((C161/B161)+$S$7^2/(2*B161))/(1+$S$7^2/B161))-(($S$7*SQRT((C161/B161)*(1-(C161/B161))/B161+$S$7^2/(4*B161^2)))/(1+$S$7^2/B161)),0))</f>
        <v/>
      </c>
      <c r="M161" s="15">
        <f>IF(OR($B161="",NOT(ISNUMBER($B161)),NOT(ISNUMBER($C161)),$B161&lt;=0,$C161&gt;$B161),"",MIN((((C161/B161)+$S$7^2/(2*B161))/(1+$S$7^2/B161))+(($S$7*SQRT((C161/B161)*(1-(C161/B161))/B161+$S$7^2/(4*B161^2)))/(1+$S$7^2/B161)),1))</f>
        <v/>
      </c>
      <c r="N161" s="25">
        <f>IF(OR($B161="",NOT(ISNUMBER($B161)),NOT(ISNUMBER($C161)),$B161&lt;=0,$C161&gt;$B161),"",IF(ABS(D161-F161/E161)/(F161/E161)&gt;=$S$8,"stands out","-"))</f>
        <v/>
      </c>
      <c r="O161" s="25">
        <f>IF(OR($B161="",NOT(ISNUMBER($B161)),NOT(ISNUMBER($C161)),$B161&lt;=0,$C161&gt;$B161),"",IF(H161&lt;$S$9,"significant","-"))</f>
        <v/>
      </c>
      <c r="P161" s="4">
        <f>IF(AND(ISNUMBER($C161),ISNUMBER($B161),$C161&gt;$B161),"more conversions than clicks - export one conversion per click",IF(OR($B161="",NOT(ISNUMBER($B161)),NOT(ISNUMBER($C161)),$B161&lt;=0,$C161&gt;$B161),"",IF(K161&lt;$S$6,"survives","-")))</f>
        <v/>
      </c>
      <c r="AA161" s="26">
        <f>IF(OR($B161="",NOT(ISNUMBER($B161)),NOT(ISNUMBER($C161)),$B161&lt;=0,$C161&gt;$B161),"",H161*$S$5/I161)</f>
        <v/>
      </c>
      <c r="AB161" s="5">
        <f>IF(OR($B161="",NOT(ISNUMBER($B161)),NOT(ISNUMBER($C161)),$B161&lt;=0,$C161&gt;$B161),0,1)</f>
        <v/>
      </c>
    </row>
    <row r="162">
      <c r="A162" s="21" t="n"/>
      <c r="B162" s="6" t="n"/>
      <c r="C162" s="6" t="n"/>
      <c r="D162" s="15">
        <f>IF(OR($B162="",NOT(ISNUMBER($B162)),NOT(ISNUMBER($C162)),$B162&lt;=0,$C162&gt;$B162),"",C162/B162)</f>
        <v/>
      </c>
      <c r="E162" s="22">
        <f>IF(OR($B162="",NOT(ISNUMBER($B162)),NOT(ISNUMBER($C162)),$B162&lt;=0,$C162&gt;$B162),"",SUMIFS($B$5:$B$304,$AB$5:$AB$304,1)-B162)</f>
        <v/>
      </c>
      <c r="F162" s="22">
        <f>IF(OR($B162="",NOT(ISNUMBER($B162)),NOT(ISNUMBER($C162)),$B162&lt;=0,$C162&gt;$B162),"",SUMIFS($C$5:$C$304,$AB$5:$AB$304,1)-C162)</f>
        <v/>
      </c>
      <c r="G162" s="23">
        <f>IF(OR($B162="",NOT(ISNUMBER($B162)),NOT(ISNUMBER($C162)),$B162&lt;=0,$C162&gt;$B162),"",(C162/B162-F162/E162)/SQRT(((C162+F162)/(B162+E162))*(1-((C162+F162)/(B162+E162)))*(1/B162+1/E162)))</f>
        <v/>
      </c>
      <c r="H162" s="13">
        <f>IF(OR($B162="",NOT(ISNUMBER($B162)),NOT(ISNUMBER($C162)),$B162&lt;=0,$C162&gt;$B162),"",2*(1-NORM.S.DIST(ABS(G162),TRUE)))</f>
        <v/>
      </c>
      <c r="I162" s="24">
        <f>IF(OR($B162="",NOT(ISNUMBER($B162)),NOT(ISNUMBER($C162)),$B162&lt;=0,$C162&gt;$B162),"",COUNTIF($H$5:$H$304,"&lt;"&amp;H162)+1)</f>
        <v/>
      </c>
      <c r="J162" s="13">
        <f>IF(OR($B162="",NOT(ISNUMBER($B162)),NOT(ISNUMBER($C162)),$B162&lt;=0,$C162&gt;$B162),"",I162/$S$5*$S$6)</f>
        <v/>
      </c>
      <c r="K162" s="13">
        <f>IF(OR($B162="",NOT(ISNUMBER($B162)),NOT(ISNUMBER($C162)),$B162&lt;=0,$C162&gt;$B162),"",MIN(1,MINIFS($AA$5:$AA$304,$I$5:$I$304,"&gt;="&amp;I162)))</f>
        <v/>
      </c>
      <c r="L162" s="15">
        <f>IF(OR($B162="",NOT(ISNUMBER($B162)),NOT(ISNUMBER($C162)),$B162&lt;=0,$C162&gt;$B162),"",MAX((((C162/B162)+$S$7^2/(2*B162))/(1+$S$7^2/B162))-(($S$7*SQRT((C162/B162)*(1-(C162/B162))/B162+$S$7^2/(4*B162^2)))/(1+$S$7^2/B162)),0))</f>
        <v/>
      </c>
      <c r="M162" s="15">
        <f>IF(OR($B162="",NOT(ISNUMBER($B162)),NOT(ISNUMBER($C162)),$B162&lt;=0,$C162&gt;$B162),"",MIN((((C162/B162)+$S$7^2/(2*B162))/(1+$S$7^2/B162))+(($S$7*SQRT((C162/B162)*(1-(C162/B162))/B162+$S$7^2/(4*B162^2)))/(1+$S$7^2/B162)),1))</f>
        <v/>
      </c>
      <c r="N162" s="25">
        <f>IF(OR($B162="",NOT(ISNUMBER($B162)),NOT(ISNUMBER($C162)),$B162&lt;=0,$C162&gt;$B162),"",IF(ABS(D162-F162/E162)/(F162/E162)&gt;=$S$8,"stands out","-"))</f>
        <v/>
      </c>
      <c r="O162" s="25">
        <f>IF(OR($B162="",NOT(ISNUMBER($B162)),NOT(ISNUMBER($C162)),$B162&lt;=0,$C162&gt;$B162),"",IF(H162&lt;$S$9,"significant","-"))</f>
        <v/>
      </c>
      <c r="P162" s="4">
        <f>IF(AND(ISNUMBER($C162),ISNUMBER($B162),$C162&gt;$B162),"more conversions than clicks - export one conversion per click",IF(OR($B162="",NOT(ISNUMBER($B162)),NOT(ISNUMBER($C162)),$B162&lt;=0,$C162&gt;$B162),"",IF(K162&lt;$S$6,"survives","-")))</f>
        <v/>
      </c>
      <c r="AA162" s="26">
        <f>IF(OR($B162="",NOT(ISNUMBER($B162)),NOT(ISNUMBER($C162)),$B162&lt;=0,$C162&gt;$B162),"",H162*$S$5/I162)</f>
        <v/>
      </c>
      <c r="AB162" s="5">
        <f>IF(OR($B162="",NOT(ISNUMBER($B162)),NOT(ISNUMBER($C162)),$B162&lt;=0,$C162&gt;$B162),0,1)</f>
        <v/>
      </c>
    </row>
    <row r="163">
      <c r="A163" s="21" t="n"/>
      <c r="B163" s="6" t="n"/>
      <c r="C163" s="6" t="n"/>
      <c r="D163" s="15">
        <f>IF(OR($B163="",NOT(ISNUMBER($B163)),NOT(ISNUMBER($C163)),$B163&lt;=0,$C163&gt;$B163),"",C163/B163)</f>
        <v/>
      </c>
      <c r="E163" s="22">
        <f>IF(OR($B163="",NOT(ISNUMBER($B163)),NOT(ISNUMBER($C163)),$B163&lt;=0,$C163&gt;$B163),"",SUMIFS($B$5:$B$304,$AB$5:$AB$304,1)-B163)</f>
        <v/>
      </c>
      <c r="F163" s="22">
        <f>IF(OR($B163="",NOT(ISNUMBER($B163)),NOT(ISNUMBER($C163)),$B163&lt;=0,$C163&gt;$B163),"",SUMIFS($C$5:$C$304,$AB$5:$AB$304,1)-C163)</f>
        <v/>
      </c>
      <c r="G163" s="23">
        <f>IF(OR($B163="",NOT(ISNUMBER($B163)),NOT(ISNUMBER($C163)),$B163&lt;=0,$C163&gt;$B163),"",(C163/B163-F163/E163)/SQRT(((C163+F163)/(B163+E163))*(1-((C163+F163)/(B163+E163)))*(1/B163+1/E163)))</f>
        <v/>
      </c>
      <c r="H163" s="13">
        <f>IF(OR($B163="",NOT(ISNUMBER($B163)),NOT(ISNUMBER($C163)),$B163&lt;=0,$C163&gt;$B163),"",2*(1-NORM.S.DIST(ABS(G163),TRUE)))</f>
        <v/>
      </c>
      <c r="I163" s="24">
        <f>IF(OR($B163="",NOT(ISNUMBER($B163)),NOT(ISNUMBER($C163)),$B163&lt;=0,$C163&gt;$B163),"",COUNTIF($H$5:$H$304,"&lt;"&amp;H163)+1)</f>
        <v/>
      </c>
      <c r="J163" s="13">
        <f>IF(OR($B163="",NOT(ISNUMBER($B163)),NOT(ISNUMBER($C163)),$B163&lt;=0,$C163&gt;$B163),"",I163/$S$5*$S$6)</f>
        <v/>
      </c>
      <c r="K163" s="13">
        <f>IF(OR($B163="",NOT(ISNUMBER($B163)),NOT(ISNUMBER($C163)),$B163&lt;=0,$C163&gt;$B163),"",MIN(1,MINIFS($AA$5:$AA$304,$I$5:$I$304,"&gt;="&amp;I163)))</f>
        <v/>
      </c>
      <c r="L163" s="15">
        <f>IF(OR($B163="",NOT(ISNUMBER($B163)),NOT(ISNUMBER($C163)),$B163&lt;=0,$C163&gt;$B163),"",MAX((((C163/B163)+$S$7^2/(2*B163))/(1+$S$7^2/B163))-(($S$7*SQRT((C163/B163)*(1-(C163/B163))/B163+$S$7^2/(4*B163^2)))/(1+$S$7^2/B163)),0))</f>
        <v/>
      </c>
      <c r="M163" s="15">
        <f>IF(OR($B163="",NOT(ISNUMBER($B163)),NOT(ISNUMBER($C163)),$B163&lt;=0,$C163&gt;$B163),"",MIN((((C163/B163)+$S$7^2/(2*B163))/(1+$S$7^2/B163))+(($S$7*SQRT((C163/B163)*(1-(C163/B163))/B163+$S$7^2/(4*B163^2)))/(1+$S$7^2/B163)),1))</f>
        <v/>
      </c>
      <c r="N163" s="25">
        <f>IF(OR($B163="",NOT(ISNUMBER($B163)),NOT(ISNUMBER($C163)),$B163&lt;=0,$C163&gt;$B163),"",IF(ABS(D163-F163/E163)/(F163/E163)&gt;=$S$8,"stands out","-"))</f>
        <v/>
      </c>
      <c r="O163" s="25">
        <f>IF(OR($B163="",NOT(ISNUMBER($B163)),NOT(ISNUMBER($C163)),$B163&lt;=0,$C163&gt;$B163),"",IF(H163&lt;$S$9,"significant","-"))</f>
        <v/>
      </c>
      <c r="P163" s="4">
        <f>IF(AND(ISNUMBER($C163),ISNUMBER($B163),$C163&gt;$B163),"more conversions than clicks - export one conversion per click",IF(OR($B163="",NOT(ISNUMBER($B163)),NOT(ISNUMBER($C163)),$B163&lt;=0,$C163&gt;$B163),"",IF(K163&lt;$S$6,"survives","-")))</f>
        <v/>
      </c>
      <c r="AA163" s="26">
        <f>IF(OR($B163="",NOT(ISNUMBER($B163)),NOT(ISNUMBER($C163)),$B163&lt;=0,$C163&gt;$B163),"",H163*$S$5/I163)</f>
        <v/>
      </c>
      <c r="AB163" s="5">
        <f>IF(OR($B163="",NOT(ISNUMBER($B163)),NOT(ISNUMBER($C163)),$B163&lt;=0,$C163&gt;$B163),0,1)</f>
        <v/>
      </c>
    </row>
    <row r="164">
      <c r="A164" s="21" t="n"/>
      <c r="B164" s="6" t="n"/>
      <c r="C164" s="6" t="n"/>
      <c r="D164" s="15">
        <f>IF(OR($B164="",NOT(ISNUMBER($B164)),NOT(ISNUMBER($C164)),$B164&lt;=0,$C164&gt;$B164),"",C164/B164)</f>
        <v/>
      </c>
      <c r="E164" s="22">
        <f>IF(OR($B164="",NOT(ISNUMBER($B164)),NOT(ISNUMBER($C164)),$B164&lt;=0,$C164&gt;$B164),"",SUMIFS($B$5:$B$304,$AB$5:$AB$304,1)-B164)</f>
        <v/>
      </c>
      <c r="F164" s="22">
        <f>IF(OR($B164="",NOT(ISNUMBER($B164)),NOT(ISNUMBER($C164)),$B164&lt;=0,$C164&gt;$B164),"",SUMIFS($C$5:$C$304,$AB$5:$AB$304,1)-C164)</f>
        <v/>
      </c>
      <c r="G164" s="23">
        <f>IF(OR($B164="",NOT(ISNUMBER($B164)),NOT(ISNUMBER($C164)),$B164&lt;=0,$C164&gt;$B164),"",(C164/B164-F164/E164)/SQRT(((C164+F164)/(B164+E164))*(1-((C164+F164)/(B164+E164)))*(1/B164+1/E164)))</f>
        <v/>
      </c>
      <c r="H164" s="13">
        <f>IF(OR($B164="",NOT(ISNUMBER($B164)),NOT(ISNUMBER($C164)),$B164&lt;=0,$C164&gt;$B164),"",2*(1-NORM.S.DIST(ABS(G164),TRUE)))</f>
        <v/>
      </c>
      <c r="I164" s="24">
        <f>IF(OR($B164="",NOT(ISNUMBER($B164)),NOT(ISNUMBER($C164)),$B164&lt;=0,$C164&gt;$B164),"",COUNTIF($H$5:$H$304,"&lt;"&amp;H164)+1)</f>
        <v/>
      </c>
      <c r="J164" s="13">
        <f>IF(OR($B164="",NOT(ISNUMBER($B164)),NOT(ISNUMBER($C164)),$B164&lt;=0,$C164&gt;$B164),"",I164/$S$5*$S$6)</f>
        <v/>
      </c>
      <c r="K164" s="13">
        <f>IF(OR($B164="",NOT(ISNUMBER($B164)),NOT(ISNUMBER($C164)),$B164&lt;=0,$C164&gt;$B164),"",MIN(1,MINIFS($AA$5:$AA$304,$I$5:$I$304,"&gt;="&amp;I164)))</f>
        <v/>
      </c>
      <c r="L164" s="15">
        <f>IF(OR($B164="",NOT(ISNUMBER($B164)),NOT(ISNUMBER($C164)),$B164&lt;=0,$C164&gt;$B164),"",MAX((((C164/B164)+$S$7^2/(2*B164))/(1+$S$7^2/B164))-(($S$7*SQRT((C164/B164)*(1-(C164/B164))/B164+$S$7^2/(4*B164^2)))/(1+$S$7^2/B164)),0))</f>
        <v/>
      </c>
      <c r="M164" s="15">
        <f>IF(OR($B164="",NOT(ISNUMBER($B164)),NOT(ISNUMBER($C164)),$B164&lt;=0,$C164&gt;$B164),"",MIN((((C164/B164)+$S$7^2/(2*B164))/(1+$S$7^2/B164))+(($S$7*SQRT((C164/B164)*(1-(C164/B164))/B164+$S$7^2/(4*B164^2)))/(1+$S$7^2/B164)),1))</f>
        <v/>
      </c>
      <c r="N164" s="25">
        <f>IF(OR($B164="",NOT(ISNUMBER($B164)),NOT(ISNUMBER($C164)),$B164&lt;=0,$C164&gt;$B164),"",IF(ABS(D164-F164/E164)/(F164/E164)&gt;=$S$8,"stands out","-"))</f>
        <v/>
      </c>
      <c r="O164" s="25">
        <f>IF(OR($B164="",NOT(ISNUMBER($B164)),NOT(ISNUMBER($C164)),$B164&lt;=0,$C164&gt;$B164),"",IF(H164&lt;$S$9,"significant","-"))</f>
        <v/>
      </c>
      <c r="P164" s="4">
        <f>IF(AND(ISNUMBER($C164),ISNUMBER($B164),$C164&gt;$B164),"more conversions than clicks - export one conversion per click",IF(OR($B164="",NOT(ISNUMBER($B164)),NOT(ISNUMBER($C164)),$B164&lt;=0,$C164&gt;$B164),"",IF(K164&lt;$S$6,"survives","-")))</f>
        <v/>
      </c>
      <c r="AA164" s="26">
        <f>IF(OR($B164="",NOT(ISNUMBER($B164)),NOT(ISNUMBER($C164)),$B164&lt;=0,$C164&gt;$B164),"",H164*$S$5/I164)</f>
        <v/>
      </c>
      <c r="AB164" s="5">
        <f>IF(OR($B164="",NOT(ISNUMBER($B164)),NOT(ISNUMBER($C164)),$B164&lt;=0,$C164&gt;$B164),0,1)</f>
        <v/>
      </c>
    </row>
    <row r="165">
      <c r="A165" s="21" t="n"/>
      <c r="B165" s="6" t="n"/>
      <c r="C165" s="6" t="n"/>
      <c r="D165" s="15">
        <f>IF(OR($B165="",NOT(ISNUMBER($B165)),NOT(ISNUMBER($C165)),$B165&lt;=0,$C165&gt;$B165),"",C165/B165)</f>
        <v/>
      </c>
      <c r="E165" s="22">
        <f>IF(OR($B165="",NOT(ISNUMBER($B165)),NOT(ISNUMBER($C165)),$B165&lt;=0,$C165&gt;$B165),"",SUMIFS($B$5:$B$304,$AB$5:$AB$304,1)-B165)</f>
        <v/>
      </c>
      <c r="F165" s="22">
        <f>IF(OR($B165="",NOT(ISNUMBER($B165)),NOT(ISNUMBER($C165)),$B165&lt;=0,$C165&gt;$B165),"",SUMIFS($C$5:$C$304,$AB$5:$AB$304,1)-C165)</f>
        <v/>
      </c>
      <c r="G165" s="23">
        <f>IF(OR($B165="",NOT(ISNUMBER($B165)),NOT(ISNUMBER($C165)),$B165&lt;=0,$C165&gt;$B165),"",(C165/B165-F165/E165)/SQRT(((C165+F165)/(B165+E165))*(1-((C165+F165)/(B165+E165)))*(1/B165+1/E165)))</f>
        <v/>
      </c>
      <c r="H165" s="13">
        <f>IF(OR($B165="",NOT(ISNUMBER($B165)),NOT(ISNUMBER($C165)),$B165&lt;=0,$C165&gt;$B165),"",2*(1-NORM.S.DIST(ABS(G165),TRUE)))</f>
        <v/>
      </c>
      <c r="I165" s="24">
        <f>IF(OR($B165="",NOT(ISNUMBER($B165)),NOT(ISNUMBER($C165)),$B165&lt;=0,$C165&gt;$B165),"",COUNTIF($H$5:$H$304,"&lt;"&amp;H165)+1)</f>
        <v/>
      </c>
      <c r="J165" s="13">
        <f>IF(OR($B165="",NOT(ISNUMBER($B165)),NOT(ISNUMBER($C165)),$B165&lt;=0,$C165&gt;$B165),"",I165/$S$5*$S$6)</f>
        <v/>
      </c>
      <c r="K165" s="13">
        <f>IF(OR($B165="",NOT(ISNUMBER($B165)),NOT(ISNUMBER($C165)),$B165&lt;=0,$C165&gt;$B165),"",MIN(1,MINIFS($AA$5:$AA$304,$I$5:$I$304,"&gt;="&amp;I165)))</f>
        <v/>
      </c>
      <c r="L165" s="15">
        <f>IF(OR($B165="",NOT(ISNUMBER($B165)),NOT(ISNUMBER($C165)),$B165&lt;=0,$C165&gt;$B165),"",MAX((((C165/B165)+$S$7^2/(2*B165))/(1+$S$7^2/B165))-(($S$7*SQRT((C165/B165)*(1-(C165/B165))/B165+$S$7^2/(4*B165^2)))/(1+$S$7^2/B165)),0))</f>
        <v/>
      </c>
      <c r="M165" s="15">
        <f>IF(OR($B165="",NOT(ISNUMBER($B165)),NOT(ISNUMBER($C165)),$B165&lt;=0,$C165&gt;$B165),"",MIN((((C165/B165)+$S$7^2/(2*B165))/(1+$S$7^2/B165))+(($S$7*SQRT((C165/B165)*(1-(C165/B165))/B165+$S$7^2/(4*B165^2)))/(1+$S$7^2/B165)),1))</f>
        <v/>
      </c>
      <c r="N165" s="25">
        <f>IF(OR($B165="",NOT(ISNUMBER($B165)),NOT(ISNUMBER($C165)),$B165&lt;=0,$C165&gt;$B165),"",IF(ABS(D165-F165/E165)/(F165/E165)&gt;=$S$8,"stands out","-"))</f>
        <v/>
      </c>
      <c r="O165" s="25">
        <f>IF(OR($B165="",NOT(ISNUMBER($B165)),NOT(ISNUMBER($C165)),$B165&lt;=0,$C165&gt;$B165),"",IF(H165&lt;$S$9,"significant","-"))</f>
        <v/>
      </c>
      <c r="P165" s="4">
        <f>IF(AND(ISNUMBER($C165),ISNUMBER($B165),$C165&gt;$B165),"more conversions than clicks - export one conversion per click",IF(OR($B165="",NOT(ISNUMBER($B165)),NOT(ISNUMBER($C165)),$B165&lt;=0,$C165&gt;$B165),"",IF(K165&lt;$S$6,"survives","-")))</f>
        <v/>
      </c>
      <c r="AA165" s="26">
        <f>IF(OR($B165="",NOT(ISNUMBER($B165)),NOT(ISNUMBER($C165)),$B165&lt;=0,$C165&gt;$B165),"",H165*$S$5/I165)</f>
        <v/>
      </c>
      <c r="AB165" s="5">
        <f>IF(OR($B165="",NOT(ISNUMBER($B165)),NOT(ISNUMBER($C165)),$B165&lt;=0,$C165&gt;$B165),0,1)</f>
        <v/>
      </c>
    </row>
    <row r="166">
      <c r="A166" s="21" t="n"/>
      <c r="B166" s="6" t="n"/>
      <c r="C166" s="6" t="n"/>
      <c r="D166" s="15">
        <f>IF(OR($B166="",NOT(ISNUMBER($B166)),NOT(ISNUMBER($C166)),$B166&lt;=0,$C166&gt;$B166),"",C166/B166)</f>
        <v/>
      </c>
      <c r="E166" s="22">
        <f>IF(OR($B166="",NOT(ISNUMBER($B166)),NOT(ISNUMBER($C166)),$B166&lt;=0,$C166&gt;$B166),"",SUMIFS($B$5:$B$304,$AB$5:$AB$304,1)-B166)</f>
        <v/>
      </c>
      <c r="F166" s="22">
        <f>IF(OR($B166="",NOT(ISNUMBER($B166)),NOT(ISNUMBER($C166)),$B166&lt;=0,$C166&gt;$B166),"",SUMIFS($C$5:$C$304,$AB$5:$AB$304,1)-C166)</f>
        <v/>
      </c>
      <c r="G166" s="23">
        <f>IF(OR($B166="",NOT(ISNUMBER($B166)),NOT(ISNUMBER($C166)),$B166&lt;=0,$C166&gt;$B166),"",(C166/B166-F166/E166)/SQRT(((C166+F166)/(B166+E166))*(1-((C166+F166)/(B166+E166)))*(1/B166+1/E166)))</f>
        <v/>
      </c>
      <c r="H166" s="13">
        <f>IF(OR($B166="",NOT(ISNUMBER($B166)),NOT(ISNUMBER($C166)),$B166&lt;=0,$C166&gt;$B166),"",2*(1-NORM.S.DIST(ABS(G166),TRUE)))</f>
        <v/>
      </c>
      <c r="I166" s="24">
        <f>IF(OR($B166="",NOT(ISNUMBER($B166)),NOT(ISNUMBER($C166)),$B166&lt;=0,$C166&gt;$B166),"",COUNTIF($H$5:$H$304,"&lt;"&amp;H166)+1)</f>
        <v/>
      </c>
      <c r="J166" s="13">
        <f>IF(OR($B166="",NOT(ISNUMBER($B166)),NOT(ISNUMBER($C166)),$B166&lt;=0,$C166&gt;$B166),"",I166/$S$5*$S$6)</f>
        <v/>
      </c>
      <c r="K166" s="13">
        <f>IF(OR($B166="",NOT(ISNUMBER($B166)),NOT(ISNUMBER($C166)),$B166&lt;=0,$C166&gt;$B166),"",MIN(1,MINIFS($AA$5:$AA$304,$I$5:$I$304,"&gt;="&amp;I166)))</f>
        <v/>
      </c>
      <c r="L166" s="15">
        <f>IF(OR($B166="",NOT(ISNUMBER($B166)),NOT(ISNUMBER($C166)),$B166&lt;=0,$C166&gt;$B166),"",MAX((((C166/B166)+$S$7^2/(2*B166))/(1+$S$7^2/B166))-(($S$7*SQRT((C166/B166)*(1-(C166/B166))/B166+$S$7^2/(4*B166^2)))/(1+$S$7^2/B166)),0))</f>
        <v/>
      </c>
      <c r="M166" s="15">
        <f>IF(OR($B166="",NOT(ISNUMBER($B166)),NOT(ISNUMBER($C166)),$B166&lt;=0,$C166&gt;$B166),"",MIN((((C166/B166)+$S$7^2/(2*B166))/(1+$S$7^2/B166))+(($S$7*SQRT((C166/B166)*(1-(C166/B166))/B166+$S$7^2/(4*B166^2)))/(1+$S$7^2/B166)),1))</f>
        <v/>
      </c>
      <c r="N166" s="25">
        <f>IF(OR($B166="",NOT(ISNUMBER($B166)),NOT(ISNUMBER($C166)),$B166&lt;=0,$C166&gt;$B166),"",IF(ABS(D166-F166/E166)/(F166/E166)&gt;=$S$8,"stands out","-"))</f>
        <v/>
      </c>
      <c r="O166" s="25">
        <f>IF(OR($B166="",NOT(ISNUMBER($B166)),NOT(ISNUMBER($C166)),$B166&lt;=0,$C166&gt;$B166),"",IF(H166&lt;$S$9,"significant","-"))</f>
        <v/>
      </c>
      <c r="P166" s="4">
        <f>IF(AND(ISNUMBER($C166),ISNUMBER($B166),$C166&gt;$B166),"more conversions than clicks - export one conversion per click",IF(OR($B166="",NOT(ISNUMBER($B166)),NOT(ISNUMBER($C166)),$B166&lt;=0,$C166&gt;$B166),"",IF(K166&lt;$S$6,"survives","-")))</f>
        <v/>
      </c>
      <c r="AA166" s="26">
        <f>IF(OR($B166="",NOT(ISNUMBER($B166)),NOT(ISNUMBER($C166)),$B166&lt;=0,$C166&gt;$B166),"",H166*$S$5/I166)</f>
        <v/>
      </c>
      <c r="AB166" s="5">
        <f>IF(OR($B166="",NOT(ISNUMBER($B166)),NOT(ISNUMBER($C166)),$B166&lt;=0,$C166&gt;$B166),0,1)</f>
        <v/>
      </c>
    </row>
    <row r="167">
      <c r="A167" s="21" t="n"/>
      <c r="B167" s="6" t="n"/>
      <c r="C167" s="6" t="n"/>
      <c r="D167" s="15">
        <f>IF(OR($B167="",NOT(ISNUMBER($B167)),NOT(ISNUMBER($C167)),$B167&lt;=0,$C167&gt;$B167),"",C167/B167)</f>
        <v/>
      </c>
      <c r="E167" s="22">
        <f>IF(OR($B167="",NOT(ISNUMBER($B167)),NOT(ISNUMBER($C167)),$B167&lt;=0,$C167&gt;$B167),"",SUMIFS($B$5:$B$304,$AB$5:$AB$304,1)-B167)</f>
        <v/>
      </c>
      <c r="F167" s="22">
        <f>IF(OR($B167="",NOT(ISNUMBER($B167)),NOT(ISNUMBER($C167)),$B167&lt;=0,$C167&gt;$B167),"",SUMIFS($C$5:$C$304,$AB$5:$AB$304,1)-C167)</f>
        <v/>
      </c>
      <c r="G167" s="23">
        <f>IF(OR($B167="",NOT(ISNUMBER($B167)),NOT(ISNUMBER($C167)),$B167&lt;=0,$C167&gt;$B167),"",(C167/B167-F167/E167)/SQRT(((C167+F167)/(B167+E167))*(1-((C167+F167)/(B167+E167)))*(1/B167+1/E167)))</f>
        <v/>
      </c>
      <c r="H167" s="13">
        <f>IF(OR($B167="",NOT(ISNUMBER($B167)),NOT(ISNUMBER($C167)),$B167&lt;=0,$C167&gt;$B167),"",2*(1-NORM.S.DIST(ABS(G167),TRUE)))</f>
        <v/>
      </c>
      <c r="I167" s="24">
        <f>IF(OR($B167="",NOT(ISNUMBER($B167)),NOT(ISNUMBER($C167)),$B167&lt;=0,$C167&gt;$B167),"",COUNTIF($H$5:$H$304,"&lt;"&amp;H167)+1)</f>
        <v/>
      </c>
      <c r="J167" s="13">
        <f>IF(OR($B167="",NOT(ISNUMBER($B167)),NOT(ISNUMBER($C167)),$B167&lt;=0,$C167&gt;$B167),"",I167/$S$5*$S$6)</f>
        <v/>
      </c>
      <c r="K167" s="13">
        <f>IF(OR($B167="",NOT(ISNUMBER($B167)),NOT(ISNUMBER($C167)),$B167&lt;=0,$C167&gt;$B167),"",MIN(1,MINIFS($AA$5:$AA$304,$I$5:$I$304,"&gt;="&amp;I167)))</f>
        <v/>
      </c>
      <c r="L167" s="15">
        <f>IF(OR($B167="",NOT(ISNUMBER($B167)),NOT(ISNUMBER($C167)),$B167&lt;=0,$C167&gt;$B167),"",MAX((((C167/B167)+$S$7^2/(2*B167))/(1+$S$7^2/B167))-(($S$7*SQRT((C167/B167)*(1-(C167/B167))/B167+$S$7^2/(4*B167^2)))/(1+$S$7^2/B167)),0))</f>
        <v/>
      </c>
      <c r="M167" s="15">
        <f>IF(OR($B167="",NOT(ISNUMBER($B167)),NOT(ISNUMBER($C167)),$B167&lt;=0,$C167&gt;$B167),"",MIN((((C167/B167)+$S$7^2/(2*B167))/(1+$S$7^2/B167))+(($S$7*SQRT((C167/B167)*(1-(C167/B167))/B167+$S$7^2/(4*B167^2)))/(1+$S$7^2/B167)),1))</f>
        <v/>
      </c>
      <c r="N167" s="25">
        <f>IF(OR($B167="",NOT(ISNUMBER($B167)),NOT(ISNUMBER($C167)),$B167&lt;=0,$C167&gt;$B167),"",IF(ABS(D167-F167/E167)/(F167/E167)&gt;=$S$8,"stands out","-"))</f>
        <v/>
      </c>
      <c r="O167" s="25">
        <f>IF(OR($B167="",NOT(ISNUMBER($B167)),NOT(ISNUMBER($C167)),$B167&lt;=0,$C167&gt;$B167),"",IF(H167&lt;$S$9,"significant","-"))</f>
        <v/>
      </c>
      <c r="P167" s="4">
        <f>IF(AND(ISNUMBER($C167),ISNUMBER($B167),$C167&gt;$B167),"more conversions than clicks - export one conversion per click",IF(OR($B167="",NOT(ISNUMBER($B167)),NOT(ISNUMBER($C167)),$B167&lt;=0,$C167&gt;$B167),"",IF(K167&lt;$S$6,"survives","-")))</f>
        <v/>
      </c>
      <c r="AA167" s="26">
        <f>IF(OR($B167="",NOT(ISNUMBER($B167)),NOT(ISNUMBER($C167)),$B167&lt;=0,$C167&gt;$B167),"",H167*$S$5/I167)</f>
        <v/>
      </c>
      <c r="AB167" s="5">
        <f>IF(OR($B167="",NOT(ISNUMBER($B167)),NOT(ISNUMBER($C167)),$B167&lt;=0,$C167&gt;$B167),0,1)</f>
        <v/>
      </c>
    </row>
    <row r="168">
      <c r="A168" s="21" t="n"/>
      <c r="B168" s="6" t="n"/>
      <c r="C168" s="6" t="n"/>
      <c r="D168" s="15">
        <f>IF(OR($B168="",NOT(ISNUMBER($B168)),NOT(ISNUMBER($C168)),$B168&lt;=0,$C168&gt;$B168),"",C168/B168)</f>
        <v/>
      </c>
      <c r="E168" s="22">
        <f>IF(OR($B168="",NOT(ISNUMBER($B168)),NOT(ISNUMBER($C168)),$B168&lt;=0,$C168&gt;$B168),"",SUMIFS($B$5:$B$304,$AB$5:$AB$304,1)-B168)</f>
        <v/>
      </c>
      <c r="F168" s="22">
        <f>IF(OR($B168="",NOT(ISNUMBER($B168)),NOT(ISNUMBER($C168)),$B168&lt;=0,$C168&gt;$B168),"",SUMIFS($C$5:$C$304,$AB$5:$AB$304,1)-C168)</f>
        <v/>
      </c>
      <c r="G168" s="23">
        <f>IF(OR($B168="",NOT(ISNUMBER($B168)),NOT(ISNUMBER($C168)),$B168&lt;=0,$C168&gt;$B168),"",(C168/B168-F168/E168)/SQRT(((C168+F168)/(B168+E168))*(1-((C168+F168)/(B168+E168)))*(1/B168+1/E168)))</f>
        <v/>
      </c>
      <c r="H168" s="13">
        <f>IF(OR($B168="",NOT(ISNUMBER($B168)),NOT(ISNUMBER($C168)),$B168&lt;=0,$C168&gt;$B168),"",2*(1-NORM.S.DIST(ABS(G168),TRUE)))</f>
        <v/>
      </c>
      <c r="I168" s="24">
        <f>IF(OR($B168="",NOT(ISNUMBER($B168)),NOT(ISNUMBER($C168)),$B168&lt;=0,$C168&gt;$B168),"",COUNTIF($H$5:$H$304,"&lt;"&amp;H168)+1)</f>
        <v/>
      </c>
      <c r="J168" s="13">
        <f>IF(OR($B168="",NOT(ISNUMBER($B168)),NOT(ISNUMBER($C168)),$B168&lt;=0,$C168&gt;$B168),"",I168/$S$5*$S$6)</f>
        <v/>
      </c>
      <c r="K168" s="13">
        <f>IF(OR($B168="",NOT(ISNUMBER($B168)),NOT(ISNUMBER($C168)),$B168&lt;=0,$C168&gt;$B168),"",MIN(1,MINIFS($AA$5:$AA$304,$I$5:$I$304,"&gt;="&amp;I168)))</f>
        <v/>
      </c>
      <c r="L168" s="15">
        <f>IF(OR($B168="",NOT(ISNUMBER($B168)),NOT(ISNUMBER($C168)),$B168&lt;=0,$C168&gt;$B168),"",MAX((((C168/B168)+$S$7^2/(2*B168))/(1+$S$7^2/B168))-(($S$7*SQRT((C168/B168)*(1-(C168/B168))/B168+$S$7^2/(4*B168^2)))/(1+$S$7^2/B168)),0))</f>
        <v/>
      </c>
      <c r="M168" s="15">
        <f>IF(OR($B168="",NOT(ISNUMBER($B168)),NOT(ISNUMBER($C168)),$B168&lt;=0,$C168&gt;$B168),"",MIN((((C168/B168)+$S$7^2/(2*B168))/(1+$S$7^2/B168))+(($S$7*SQRT((C168/B168)*(1-(C168/B168))/B168+$S$7^2/(4*B168^2)))/(1+$S$7^2/B168)),1))</f>
        <v/>
      </c>
      <c r="N168" s="25">
        <f>IF(OR($B168="",NOT(ISNUMBER($B168)),NOT(ISNUMBER($C168)),$B168&lt;=0,$C168&gt;$B168),"",IF(ABS(D168-F168/E168)/(F168/E168)&gt;=$S$8,"stands out","-"))</f>
        <v/>
      </c>
      <c r="O168" s="25">
        <f>IF(OR($B168="",NOT(ISNUMBER($B168)),NOT(ISNUMBER($C168)),$B168&lt;=0,$C168&gt;$B168),"",IF(H168&lt;$S$9,"significant","-"))</f>
        <v/>
      </c>
      <c r="P168" s="4">
        <f>IF(AND(ISNUMBER($C168),ISNUMBER($B168),$C168&gt;$B168),"more conversions than clicks - export one conversion per click",IF(OR($B168="",NOT(ISNUMBER($B168)),NOT(ISNUMBER($C168)),$B168&lt;=0,$C168&gt;$B168),"",IF(K168&lt;$S$6,"survives","-")))</f>
        <v/>
      </c>
      <c r="AA168" s="26">
        <f>IF(OR($B168="",NOT(ISNUMBER($B168)),NOT(ISNUMBER($C168)),$B168&lt;=0,$C168&gt;$B168),"",H168*$S$5/I168)</f>
        <v/>
      </c>
      <c r="AB168" s="5">
        <f>IF(OR($B168="",NOT(ISNUMBER($B168)),NOT(ISNUMBER($C168)),$B168&lt;=0,$C168&gt;$B168),0,1)</f>
        <v/>
      </c>
    </row>
    <row r="169">
      <c r="A169" s="21" t="n"/>
      <c r="B169" s="6" t="n"/>
      <c r="C169" s="6" t="n"/>
      <c r="D169" s="15">
        <f>IF(OR($B169="",NOT(ISNUMBER($B169)),NOT(ISNUMBER($C169)),$B169&lt;=0,$C169&gt;$B169),"",C169/B169)</f>
        <v/>
      </c>
      <c r="E169" s="22">
        <f>IF(OR($B169="",NOT(ISNUMBER($B169)),NOT(ISNUMBER($C169)),$B169&lt;=0,$C169&gt;$B169),"",SUMIFS($B$5:$B$304,$AB$5:$AB$304,1)-B169)</f>
        <v/>
      </c>
      <c r="F169" s="22">
        <f>IF(OR($B169="",NOT(ISNUMBER($B169)),NOT(ISNUMBER($C169)),$B169&lt;=0,$C169&gt;$B169),"",SUMIFS($C$5:$C$304,$AB$5:$AB$304,1)-C169)</f>
        <v/>
      </c>
      <c r="G169" s="23">
        <f>IF(OR($B169="",NOT(ISNUMBER($B169)),NOT(ISNUMBER($C169)),$B169&lt;=0,$C169&gt;$B169),"",(C169/B169-F169/E169)/SQRT(((C169+F169)/(B169+E169))*(1-((C169+F169)/(B169+E169)))*(1/B169+1/E169)))</f>
        <v/>
      </c>
      <c r="H169" s="13">
        <f>IF(OR($B169="",NOT(ISNUMBER($B169)),NOT(ISNUMBER($C169)),$B169&lt;=0,$C169&gt;$B169),"",2*(1-NORM.S.DIST(ABS(G169),TRUE)))</f>
        <v/>
      </c>
      <c r="I169" s="24">
        <f>IF(OR($B169="",NOT(ISNUMBER($B169)),NOT(ISNUMBER($C169)),$B169&lt;=0,$C169&gt;$B169),"",COUNTIF($H$5:$H$304,"&lt;"&amp;H169)+1)</f>
        <v/>
      </c>
      <c r="J169" s="13">
        <f>IF(OR($B169="",NOT(ISNUMBER($B169)),NOT(ISNUMBER($C169)),$B169&lt;=0,$C169&gt;$B169),"",I169/$S$5*$S$6)</f>
        <v/>
      </c>
      <c r="K169" s="13">
        <f>IF(OR($B169="",NOT(ISNUMBER($B169)),NOT(ISNUMBER($C169)),$B169&lt;=0,$C169&gt;$B169),"",MIN(1,MINIFS($AA$5:$AA$304,$I$5:$I$304,"&gt;="&amp;I169)))</f>
        <v/>
      </c>
      <c r="L169" s="15">
        <f>IF(OR($B169="",NOT(ISNUMBER($B169)),NOT(ISNUMBER($C169)),$B169&lt;=0,$C169&gt;$B169),"",MAX((((C169/B169)+$S$7^2/(2*B169))/(1+$S$7^2/B169))-(($S$7*SQRT((C169/B169)*(1-(C169/B169))/B169+$S$7^2/(4*B169^2)))/(1+$S$7^2/B169)),0))</f>
        <v/>
      </c>
      <c r="M169" s="15">
        <f>IF(OR($B169="",NOT(ISNUMBER($B169)),NOT(ISNUMBER($C169)),$B169&lt;=0,$C169&gt;$B169),"",MIN((((C169/B169)+$S$7^2/(2*B169))/(1+$S$7^2/B169))+(($S$7*SQRT((C169/B169)*(1-(C169/B169))/B169+$S$7^2/(4*B169^2)))/(1+$S$7^2/B169)),1))</f>
        <v/>
      </c>
      <c r="N169" s="25">
        <f>IF(OR($B169="",NOT(ISNUMBER($B169)),NOT(ISNUMBER($C169)),$B169&lt;=0,$C169&gt;$B169),"",IF(ABS(D169-F169/E169)/(F169/E169)&gt;=$S$8,"stands out","-"))</f>
        <v/>
      </c>
      <c r="O169" s="25">
        <f>IF(OR($B169="",NOT(ISNUMBER($B169)),NOT(ISNUMBER($C169)),$B169&lt;=0,$C169&gt;$B169),"",IF(H169&lt;$S$9,"significant","-"))</f>
        <v/>
      </c>
      <c r="P169" s="4">
        <f>IF(AND(ISNUMBER($C169),ISNUMBER($B169),$C169&gt;$B169),"more conversions than clicks - export one conversion per click",IF(OR($B169="",NOT(ISNUMBER($B169)),NOT(ISNUMBER($C169)),$B169&lt;=0,$C169&gt;$B169),"",IF(K169&lt;$S$6,"survives","-")))</f>
        <v/>
      </c>
      <c r="AA169" s="26">
        <f>IF(OR($B169="",NOT(ISNUMBER($B169)),NOT(ISNUMBER($C169)),$B169&lt;=0,$C169&gt;$B169),"",H169*$S$5/I169)</f>
        <v/>
      </c>
      <c r="AB169" s="5">
        <f>IF(OR($B169="",NOT(ISNUMBER($B169)),NOT(ISNUMBER($C169)),$B169&lt;=0,$C169&gt;$B169),0,1)</f>
        <v/>
      </c>
    </row>
    <row r="170">
      <c r="A170" s="21" t="n"/>
      <c r="B170" s="6" t="n"/>
      <c r="C170" s="6" t="n"/>
      <c r="D170" s="15">
        <f>IF(OR($B170="",NOT(ISNUMBER($B170)),NOT(ISNUMBER($C170)),$B170&lt;=0,$C170&gt;$B170),"",C170/B170)</f>
        <v/>
      </c>
      <c r="E170" s="22">
        <f>IF(OR($B170="",NOT(ISNUMBER($B170)),NOT(ISNUMBER($C170)),$B170&lt;=0,$C170&gt;$B170),"",SUMIFS($B$5:$B$304,$AB$5:$AB$304,1)-B170)</f>
        <v/>
      </c>
      <c r="F170" s="22">
        <f>IF(OR($B170="",NOT(ISNUMBER($B170)),NOT(ISNUMBER($C170)),$B170&lt;=0,$C170&gt;$B170),"",SUMIFS($C$5:$C$304,$AB$5:$AB$304,1)-C170)</f>
        <v/>
      </c>
      <c r="G170" s="23">
        <f>IF(OR($B170="",NOT(ISNUMBER($B170)),NOT(ISNUMBER($C170)),$B170&lt;=0,$C170&gt;$B170),"",(C170/B170-F170/E170)/SQRT(((C170+F170)/(B170+E170))*(1-((C170+F170)/(B170+E170)))*(1/B170+1/E170)))</f>
        <v/>
      </c>
      <c r="H170" s="13">
        <f>IF(OR($B170="",NOT(ISNUMBER($B170)),NOT(ISNUMBER($C170)),$B170&lt;=0,$C170&gt;$B170),"",2*(1-NORM.S.DIST(ABS(G170),TRUE)))</f>
        <v/>
      </c>
      <c r="I170" s="24">
        <f>IF(OR($B170="",NOT(ISNUMBER($B170)),NOT(ISNUMBER($C170)),$B170&lt;=0,$C170&gt;$B170),"",COUNTIF($H$5:$H$304,"&lt;"&amp;H170)+1)</f>
        <v/>
      </c>
      <c r="J170" s="13">
        <f>IF(OR($B170="",NOT(ISNUMBER($B170)),NOT(ISNUMBER($C170)),$B170&lt;=0,$C170&gt;$B170),"",I170/$S$5*$S$6)</f>
        <v/>
      </c>
      <c r="K170" s="13">
        <f>IF(OR($B170="",NOT(ISNUMBER($B170)),NOT(ISNUMBER($C170)),$B170&lt;=0,$C170&gt;$B170),"",MIN(1,MINIFS($AA$5:$AA$304,$I$5:$I$304,"&gt;="&amp;I170)))</f>
        <v/>
      </c>
      <c r="L170" s="15">
        <f>IF(OR($B170="",NOT(ISNUMBER($B170)),NOT(ISNUMBER($C170)),$B170&lt;=0,$C170&gt;$B170),"",MAX((((C170/B170)+$S$7^2/(2*B170))/(1+$S$7^2/B170))-(($S$7*SQRT((C170/B170)*(1-(C170/B170))/B170+$S$7^2/(4*B170^2)))/(1+$S$7^2/B170)),0))</f>
        <v/>
      </c>
      <c r="M170" s="15">
        <f>IF(OR($B170="",NOT(ISNUMBER($B170)),NOT(ISNUMBER($C170)),$B170&lt;=0,$C170&gt;$B170),"",MIN((((C170/B170)+$S$7^2/(2*B170))/(1+$S$7^2/B170))+(($S$7*SQRT((C170/B170)*(1-(C170/B170))/B170+$S$7^2/(4*B170^2)))/(1+$S$7^2/B170)),1))</f>
        <v/>
      </c>
      <c r="N170" s="25">
        <f>IF(OR($B170="",NOT(ISNUMBER($B170)),NOT(ISNUMBER($C170)),$B170&lt;=0,$C170&gt;$B170),"",IF(ABS(D170-F170/E170)/(F170/E170)&gt;=$S$8,"stands out","-"))</f>
        <v/>
      </c>
      <c r="O170" s="25">
        <f>IF(OR($B170="",NOT(ISNUMBER($B170)),NOT(ISNUMBER($C170)),$B170&lt;=0,$C170&gt;$B170),"",IF(H170&lt;$S$9,"significant","-"))</f>
        <v/>
      </c>
      <c r="P170" s="4">
        <f>IF(AND(ISNUMBER($C170),ISNUMBER($B170),$C170&gt;$B170),"more conversions than clicks - export one conversion per click",IF(OR($B170="",NOT(ISNUMBER($B170)),NOT(ISNUMBER($C170)),$B170&lt;=0,$C170&gt;$B170),"",IF(K170&lt;$S$6,"survives","-")))</f>
        <v/>
      </c>
      <c r="AA170" s="26">
        <f>IF(OR($B170="",NOT(ISNUMBER($B170)),NOT(ISNUMBER($C170)),$B170&lt;=0,$C170&gt;$B170),"",H170*$S$5/I170)</f>
        <v/>
      </c>
      <c r="AB170" s="5">
        <f>IF(OR($B170="",NOT(ISNUMBER($B170)),NOT(ISNUMBER($C170)),$B170&lt;=0,$C170&gt;$B170),0,1)</f>
        <v/>
      </c>
    </row>
    <row r="171">
      <c r="A171" s="21" t="n"/>
      <c r="B171" s="6" t="n"/>
      <c r="C171" s="6" t="n"/>
      <c r="D171" s="15">
        <f>IF(OR($B171="",NOT(ISNUMBER($B171)),NOT(ISNUMBER($C171)),$B171&lt;=0,$C171&gt;$B171),"",C171/B171)</f>
        <v/>
      </c>
      <c r="E171" s="22">
        <f>IF(OR($B171="",NOT(ISNUMBER($B171)),NOT(ISNUMBER($C171)),$B171&lt;=0,$C171&gt;$B171),"",SUMIFS($B$5:$B$304,$AB$5:$AB$304,1)-B171)</f>
        <v/>
      </c>
      <c r="F171" s="22">
        <f>IF(OR($B171="",NOT(ISNUMBER($B171)),NOT(ISNUMBER($C171)),$B171&lt;=0,$C171&gt;$B171),"",SUMIFS($C$5:$C$304,$AB$5:$AB$304,1)-C171)</f>
        <v/>
      </c>
      <c r="G171" s="23">
        <f>IF(OR($B171="",NOT(ISNUMBER($B171)),NOT(ISNUMBER($C171)),$B171&lt;=0,$C171&gt;$B171),"",(C171/B171-F171/E171)/SQRT(((C171+F171)/(B171+E171))*(1-((C171+F171)/(B171+E171)))*(1/B171+1/E171)))</f>
        <v/>
      </c>
      <c r="H171" s="13">
        <f>IF(OR($B171="",NOT(ISNUMBER($B171)),NOT(ISNUMBER($C171)),$B171&lt;=0,$C171&gt;$B171),"",2*(1-NORM.S.DIST(ABS(G171),TRUE)))</f>
        <v/>
      </c>
      <c r="I171" s="24">
        <f>IF(OR($B171="",NOT(ISNUMBER($B171)),NOT(ISNUMBER($C171)),$B171&lt;=0,$C171&gt;$B171),"",COUNTIF($H$5:$H$304,"&lt;"&amp;H171)+1)</f>
        <v/>
      </c>
      <c r="J171" s="13">
        <f>IF(OR($B171="",NOT(ISNUMBER($B171)),NOT(ISNUMBER($C171)),$B171&lt;=0,$C171&gt;$B171),"",I171/$S$5*$S$6)</f>
        <v/>
      </c>
      <c r="K171" s="13">
        <f>IF(OR($B171="",NOT(ISNUMBER($B171)),NOT(ISNUMBER($C171)),$B171&lt;=0,$C171&gt;$B171),"",MIN(1,MINIFS($AA$5:$AA$304,$I$5:$I$304,"&gt;="&amp;I171)))</f>
        <v/>
      </c>
      <c r="L171" s="15">
        <f>IF(OR($B171="",NOT(ISNUMBER($B171)),NOT(ISNUMBER($C171)),$B171&lt;=0,$C171&gt;$B171),"",MAX((((C171/B171)+$S$7^2/(2*B171))/(1+$S$7^2/B171))-(($S$7*SQRT((C171/B171)*(1-(C171/B171))/B171+$S$7^2/(4*B171^2)))/(1+$S$7^2/B171)),0))</f>
        <v/>
      </c>
      <c r="M171" s="15">
        <f>IF(OR($B171="",NOT(ISNUMBER($B171)),NOT(ISNUMBER($C171)),$B171&lt;=0,$C171&gt;$B171),"",MIN((((C171/B171)+$S$7^2/(2*B171))/(1+$S$7^2/B171))+(($S$7*SQRT((C171/B171)*(1-(C171/B171))/B171+$S$7^2/(4*B171^2)))/(1+$S$7^2/B171)),1))</f>
        <v/>
      </c>
      <c r="N171" s="25">
        <f>IF(OR($B171="",NOT(ISNUMBER($B171)),NOT(ISNUMBER($C171)),$B171&lt;=0,$C171&gt;$B171),"",IF(ABS(D171-F171/E171)/(F171/E171)&gt;=$S$8,"stands out","-"))</f>
        <v/>
      </c>
      <c r="O171" s="25">
        <f>IF(OR($B171="",NOT(ISNUMBER($B171)),NOT(ISNUMBER($C171)),$B171&lt;=0,$C171&gt;$B171),"",IF(H171&lt;$S$9,"significant","-"))</f>
        <v/>
      </c>
      <c r="P171" s="4">
        <f>IF(AND(ISNUMBER($C171),ISNUMBER($B171),$C171&gt;$B171),"more conversions than clicks - export one conversion per click",IF(OR($B171="",NOT(ISNUMBER($B171)),NOT(ISNUMBER($C171)),$B171&lt;=0,$C171&gt;$B171),"",IF(K171&lt;$S$6,"survives","-")))</f>
        <v/>
      </c>
      <c r="AA171" s="26">
        <f>IF(OR($B171="",NOT(ISNUMBER($B171)),NOT(ISNUMBER($C171)),$B171&lt;=0,$C171&gt;$B171),"",H171*$S$5/I171)</f>
        <v/>
      </c>
      <c r="AB171" s="5">
        <f>IF(OR($B171="",NOT(ISNUMBER($B171)),NOT(ISNUMBER($C171)),$B171&lt;=0,$C171&gt;$B171),0,1)</f>
        <v/>
      </c>
    </row>
    <row r="172">
      <c r="A172" s="21" t="n"/>
      <c r="B172" s="6" t="n"/>
      <c r="C172" s="6" t="n"/>
      <c r="D172" s="15">
        <f>IF(OR($B172="",NOT(ISNUMBER($B172)),NOT(ISNUMBER($C172)),$B172&lt;=0,$C172&gt;$B172),"",C172/B172)</f>
        <v/>
      </c>
      <c r="E172" s="22">
        <f>IF(OR($B172="",NOT(ISNUMBER($B172)),NOT(ISNUMBER($C172)),$B172&lt;=0,$C172&gt;$B172),"",SUMIFS($B$5:$B$304,$AB$5:$AB$304,1)-B172)</f>
        <v/>
      </c>
      <c r="F172" s="22">
        <f>IF(OR($B172="",NOT(ISNUMBER($B172)),NOT(ISNUMBER($C172)),$B172&lt;=0,$C172&gt;$B172),"",SUMIFS($C$5:$C$304,$AB$5:$AB$304,1)-C172)</f>
        <v/>
      </c>
      <c r="G172" s="23">
        <f>IF(OR($B172="",NOT(ISNUMBER($B172)),NOT(ISNUMBER($C172)),$B172&lt;=0,$C172&gt;$B172),"",(C172/B172-F172/E172)/SQRT(((C172+F172)/(B172+E172))*(1-((C172+F172)/(B172+E172)))*(1/B172+1/E172)))</f>
        <v/>
      </c>
      <c r="H172" s="13">
        <f>IF(OR($B172="",NOT(ISNUMBER($B172)),NOT(ISNUMBER($C172)),$B172&lt;=0,$C172&gt;$B172),"",2*(1-NORM.S.DIST(ABS(G172),TRUE)))</f>
        <v/>
      </c>
      <c r="I172" s="24">
        <f>IF(OR($B172="",NOT(ISNUMBER($B172)),NOT(ISNUMBER($C172)),$B172&lt;=0,$C172&gt;$B172),"",COUNTIF($H$5:$H$304,"&lt;"&amp;H172)+1)</f>
        <v/>
      </c>
      <c r="J172" s="13">
        <f>IF(OR($B172="",NOT(ISNUMBER($B172)),NOT(ISNUMBER($C172)),$B172&lt;=0,$C172&gt;$B172),"",I172/$S$5*$S$6)</f>
        <v/>
      </c>
      <c r="K172" s="13">
        <f>IF(OR($B172="",NOT(ISNUMBER($B172)),NOT(ISNUMBER($C172)),$B172&lt;=0,$C172&gt;$B172),"",MIN(1,MINIFS($AA$5:$AA$304,$I$5:$I$304,"&gt;="&amp;I172)))</f>
        <v/>
      </c>
      <c r="L172" s="15">
        <f>IF(OR($B172="",NOT(ISNUMBER($B172)),NOT(ISNUMBER($C172)),$B172&lt;=0,$C172&gt;$B172),"",MAX((((C172/B172)+$S$7^2/(2*B172))/(1+$S$7^2/B172))-(($S$7*SQRT((C172/B172)*(1-(C172/B172))/B172+$S$7^2/(4*B172^2)))/(1+$S$7^2/B172)),0))</f>
        <v/>
      </c>
      <c r="M172" s="15">
        <f>IF(OR($B172="",NOT(ISNUMBER($B172)),NOT(ISNUMBER($C172)),$B172&lt;=0,$C172&gt;$B172),"",MIN((((C172/B172)+$S$7^2/(2*B172))/(1+$S$7^2/B172))+(($S$7*SQRT((C172/B172)*(1-(C172/B172))/B172+$S$7^2/(4*B172^2)))/(1+$S$7^2/B172)),1))</f>
        <v/>
      </c>
      <c r="N172" s="25">
        <f>IF(OR($B172="",NOT(ISNUMBER($B172)),NOT(ISNUMBER($C172)),$B172&lt;=0,$C172&gt;$B172),"",IF(ABS(D172-F172/E172)/(F172/E172)&gt;=$S$8,"stands out","-"))</f>
        <v/>
      </c>
      <c r="O172" s="25">
        <f>IF(OR($B172="",NOT(ISNUMBER($B172)),NOT(ISNUMBER($C172)),$B172&lt;=0,$C172&gt;$B172),"",IF(H172&lt;$S$9,"significant","-"))</f>
        <v/>
      </c>
      <c r="P172" s="4">
        <f>IF(AND(ISNUMBER($C172),ISNUMBER($B172),$C172&gt;$B172),"more conversions than clicks - export one conversion per click",IF(OR($B172="",NOT(ISNUMBER($B172)),NOT(ISNUMBER($C172)),$B172&lt;=0,$C172&gt;$B172),"",IF(K172&lt;$S$6,"survives","-")))</f>
        <v/>
      </c>
      <c r="AA172" s="26">
        <f>IF(OR($B172="",NOT(ISNUMBER($B172)),NOT(ISNUMBER($C172)),$B172&lt;=0,$C172&gt;$B172),"",H172*$S$5/I172)</f>
        <v/>
      </c>
      <c r="AB172" s="5">
        <f>IF(OR($B172="",NOT(ISNUMBER($B172)),NOT(ISNUMBER($C172)),$B172&lt;=0,$C172&gt;$B172),0,1)</f>
        <v/>
      </c>
    </row>
    <row r="173">
      <c r="A173" s="21" t="n"/>
      <c r="B173" s="6" t="n"/>
      <c r="C173" s="6" t="n"/>
      <c r="D173" s="15">
        <f>IF(OR($B173="",NOT(ISNUMBER($B173)),NOT(ISNUMBER($C173)),$B173&lt;=0,$C173&gt;$B173),"",C173/B173)</f>
        <v/>
      </c>
      <c r="E173" s="22">
        <f>IF(OR($B173="",NOT(ISNUMBER($B173)),NOT(ISNUMBER($C173)),$B173&lt;=0,$C173&gt;$B173),"",SUMIFS($B$5:$B$304,$AB$5:$AB$304,1)-B173)</f>
        <v/>
      </c>
      <c r="F173" s="22">
        <f>IF(OR($B173="",NOT(ISNUMBER($B173)),NOT(ISNUMBER($C173)),$B173&lt;=0,$C173&gt;$B173),"",SUMIFS($C$5:$C$304,$AB$5:$AB$304,1)-C173)</f>
        <v/>
      </c>
      <c r="G173" s="23">
        <f>IF(OR($B173="",NOT(ISNUMBER($B173)),NOT(ISNUMBER($C173)),$B173&lt;=0,$C173&gt;$B173),"",(C173/B173-F173/E173)/SQRT(((C173+F173)/(B173+E173))*(1-((C173+F173)/(B173+E173)))*(1/B173+1/E173)))</f>
        <v/>
      </c>
      <c r="H173" s="13">
        <f>IF(OR($B173="",NOT(ISNUMBER($B173)),NOT(ISNUMBER($C173)),$B173&lt;=0,$C173&gt;$B173),"",2*(1-NORM.S.DIST(ABS(G173),TRUE)))</f>
        <v/>
      </c>
      <c r="I173" s="24">
        <f>IF(OR($B173="",NOT(ISNUMBER($B173)),NOT(ISNUMBER($C173)),$B173&lt;=0,$C173&gt;$B173),"",COUNTIF($H$5:$H$304,"&lt;"&amp;H173)+1)</f>
        <v/>
      </c>
      <c r="J173" s="13">
        <f>IF(OR($B173="",NOT(ISNUMBER($B173)),NOT(ISNUMBER($C173)),$B173&lt;=0,$C173&gt;$B173),"",I173/$S$5*$S$6)</f>
        <v/>
      </c>
      <c r="K173" s="13">
        <f>IF(OR($B173="",NOT(ISNUMBER($B173)),NOT(ISNUMBER($C173)),$B173&lt;=0,$C173&gt;$B173),"",MIN(1,MINIFS($AA$5:$AA$304,$I$5:$I$304,"&gt;="&amp;I173)))</f>
        <v/>
      </c>
      <c r="L173" s="15">
        <f>IF(OR($B173="",NOT(ISNUMBER($B173)),NOT(ISNUMBER($C173)),$B173&lt;=0,$C173&gt;$B173),"",MAX((((C173/B173)+$S$7^2/(2*B173))/(1+$S$7^2/B173))-(($S$7*SQRT((C173/B173)*(1-(C173/B173))/B173+$S$7^2/(4*B173^2)))/(1+$S$7^2/B173)),0))</f>
        <v/>
      </c>
      <c r="M173" s="15">
        <f>IF(OR($B173="",NOT(ISNUMBER($B173)),NOT(ISNUMBER($C173)),$B173&lt;=0,$C173&gt;$B173),"",MIN((((C173/B173)+$S$7^2/(2*B173))/(1+$S$7^2/B173))+(($S$7*SQRT((C173/B173)*(1-(C173/B173))/B173+$S$7^2/(4*B173^2)))/(1+$S$7^2/B173)),1))</f>
        <v/>
      </c>
      <c r="N173" s="25">
        <f>IF(OR($B173="",NOT(ISNUMBER($B173)),NOT(ISNUMBER($C173)),$B173&lt;=0,$C173&gt;$B173),"",IF(ABS(D173-F173/E173)/(F173/E173)&gt;=$S$8,"stands out","-"))</f>
        <v/>
      </c>
      <c r="O173" s="25">
        <f>IF(OR($B173="",NOT(ISNUMBER($B173)),NOT(ISNUMBER($C173)),$B173&lt;=0,$C173&gt;$B173),"",IF(H173&lt;$S$9,"significant","-"))</f>
        <v/>
      </c>
      <c r="P173" s="4">
        <f>IF(AND(ISNUMBER($C173),ISNUMBER($B173),$C173&gt;$B173),"more conversions than clicks - export one conversion per click",IF(OR($B173="",NOT(ISNUMBER($B173)),NOT(ISNUMBER($C173)),$B173&lt;=0,$C173&gt;$B173),"",IF(K173&lt;$S$6,"survives","-")))</f>
        <v/>
      </c>
      <c r="AA173" s="26">
        <f>IF(OR($B173="",NOT(ISNUMBER($B173)),NOT(ISNUMBER($C173)),$B173&lt;=0,$C173&gt;$B173),"",H173*$S$5/I173)</f>
        <v/>
      </c>
      <c r="AB173" s="5">
        <f>IF(OR($B173="",NOT(ISNUMBER($B173)),NOT(ISNUMBER($C173)),$B173&lt;=0,$C173&gt;$B173),0,1)</f>
        <v/>
      </c>
    </row>
    <row r="174">
      <c r="A174" s="21" t="n"/>
      <c r="B174" s="6" t="n"/>
      <c r="C174" s="6" t="n"/>
      <c r="D174" s="15">
        <f>IF(OR($B174="",NOT(ISNUMBER($B174)),NOT(ISNUMBER($C174)),$B174&lt;=0,$C174&gt;$B174),"",C174/B174)</f>
        <v/>
      </c>
      <c r="E174" s="22">
        <f>IF(OR($B174="",NOT(ISNUMBER($B174)),NOT(ISNUMBER($C174)),$B174&lt;=0,$C174&gt;$B174),"",SUMIFS($B$5:$B$304,$AB$5:$AB$304,1)-B174)</f>
        <v/>
      </c>
      <c r="F174" s="22">
        <f>IF(OR($B174="",NOT(ISNUMBER($B174)),NOT(ISNUMBER($C174)),$B174&lt;=0,$C174&gt;$B174),"",SUMIFS($C$5:$C$304,$AB$5:$AB$304,1)-C174)</f>
        <v/>
      </c>
      <c r="G174" s="23">
        <f>IF(OR($B174="",NOT(ISNUMBER($B174)),NOT(ISNUMBER($C174)),$B174&lt;=0,$C174&gt;$B174),"",(C174/B174-F174/E174)/SQRT(((C174+F174)/(B174+E174))*(1-((C174+F174)/(B174+E174)))*(1/B174+1/E174)))</f>
        <v/>
      </c>
      <c r="H174" s="13">
        <f>IF(OR($B174="",NOT(ISNUMBER($B174)),NOT(ISNUMBER($C174)),$B174&lt;=0,$C174&gt;$B174),"",2*(1-NORM.S.DIST(ABS(G174),TRUE)))</f>
        <v/>
      </c>
      <c r="I174" s="24">
        <f>IF(OR($B174="",NOT(ISNUMBER($B174)),NOT(ISNUMBER($C174)),$B174&lt;=0,$C174&gt;$B174),"",COUNTIF($H$5:$H$304,"&lt;"&amp;H174)+1)</f>
        <v/>
      </c>
      <c r="J174" s="13">
        <f>IF(OR($B174="",NOT(ISNUMBER($B174)),NOT(ISNUMBER($C174)),$B174&lt;=0,$C174&gt;$B174),"",I174/$S$5*$S$6)</f>
        <v/>
      </c>
      <c r="K174" s="13">
        <f>IF(OR($B174="",NOT(ISNUMBER($B174)),NOT(ISNUMBER($C174)),$B174&lt;=0,$C174&gt;$B174),"",MIN(1,MINIFS($AA$5:$AA$304,$I$5:$I$304,"&gt;="&amp;I174)))</f>
        <v/>
      </c>
      <c r="L174" s="15">
        <f>IF(OR($B174="",NOT(ISNUMBER($B174)),NOT(ISNUMBER($C174)),$B174&lt;=0,$C174&gt;$B174),"",MAX((((C174/B174)+$S$7^2/(2*B174))/(1+$S$7^2/B174))-(($S$7*SQRT((C174/B174)*(1-(C174/B174))/B174+$S$7^2/(4*B174^2)))/(1+$S$7^2/B174)),0))</f>
        <v/>
      </c>
      <c r="M174" s="15">
        <f>IF(OR($B174="",NOT(ISNUMBER($B174)),NOT(ISNUMBER($C174)),$B174&lt;=0,$C174&gt;$B174),"",MIN((((C174/B174)+$S$7^2/(2*B174))/(1+$S$7^2/B174))+(($S$7*SQRT((C174/B174)*(1-(C174/B174))/B174+$S$7^2/(4*B174^2)))/(1+$S$7^2/B174)),1))</f>
        <v/>
      </c>
      <c r="N174" s="25">
        <f>IF(OR($B174="",NOT(ISNUMBER($B174)),NOT(ISNUMBER($C174)),$B174&lt;=0,$C174&gt;$B174),"",IF(ABS(D174-F174/E174)/(F174/E174)&gt;=$S$8,"stands out","-"))</f>
        <v/>
      </c>
      <c r="O174" s="25">
        <f>IF(OR($B174="",NOT(ISNUMBER($B174)),NOT(ISNUMBER($C174)),$B174&lt;=0,$C174&gt;$B174),"",IF(H174&lt;$S$9,"significant","-"))</f>
        <v/>
      </c>
      <c r="P174" s="4">
        <f>IF(AND(ISNUMBER($C174),ISNUMBER($B174),$C174&gt;$B174),"more conversions than clicks - export one conversion per click",IF(OR($B174="",NOT(ISNUMBER($B174)),NOT(ISNUMBER($C174)),$B174&lt;=0,$C174&gt;$B174),"",IF(K174&lt;$S$6,"survives","-")))</f>
        <v/>
      </c>
      <c r="AA174" s="26">
        <f>IF(OR($B174="",NOT(ISNUMBER($B174)),NOT(ISNUMBER($C174)),$B174&lt;=0,$C174&gt;$B174),"",H174*$S$5/I174)</f>
        <v/>
      </c>
      <c r="AB174" s="5">
        <f>IF(OR($B174="",NOT(ISNUMBER($B174)),NOT(ISNUMBER($C174)),$B174&lt;=0,$C174&gt;$B174),0,1)</f>
        <v/>
      </c>
    </row>
    <row r="175">
      <c r="A175" s="21" t="n"/>
      <c r="B175" s="6" t="n"/>
      <c r="C175" s="6" t="n"/>
      <c r="D175" s="15">
        <f>IF(OR($B175="",NOT(ISNUMBER($B175)),NOT(ISNUMBER($C175)),$B175&lt;=0,$C175&gt;$B175),"",C175/B175)</f>
        <v/>
      </c>
      <c r="E175" s="22">
        <f>IF(OR($B175="",NOT(ISNUMBER($B175)),NOT(ISNUMBER($C175)),$B175&lt;=0,$C175&gt;$B175),"",SUMIFS($B$5:$B$304,$AB$5:$AB$304,1)-B175)</f>
        <v/>
      </c>
      <c r="F175" s="22">
        <f>IF(OR($B175="",NOT(ISNUMBER($B175)),NOT(ISNUMBER($C175)),$B175&lt;=0,$C175&gt;$B175),"",SUMIFS($C$5:$C$304,$AB$5:$AB$304,1)-C175)</f>
        <v/>
      </c>
      <c r="G175" s="23">
        <f>IF(OR($B175="",NOT(ISNUMBER($B175)),NOT(ISNUMBER($C175)),$B175&lt;=0,$C175&gt;$B175),"",(C175/B175-F175/E175)/SQRT(((C175+F175)/(B175+E175))*(1-((C175+F175)/(B175+E175)))*(1/B175+1/E175)))</f>
        <v/>
      </c>
      <c r="H175" s="13">
        <f>IF(OR($B175="",NOT(ISNUMBER($B175)),NOT(ISNUMBER($C175)),$B175&lt;=0,$C175&gt;$B175),"",2*(1-NORM.S.DIST(ABS(G175),TRUE)))</f>
        <v/>
      </c>
      <c r="I175" s="24">
        <f>IF(OR($B175="",NOT(ISNUMBER($B175)),NOT(ISNUMBER($C175)),$B175&lt;=0,$C175&gt;$B175),"",COUNTIF($H$5:$H$304,"&lt;"&amp;H175)+1)</f>
        <v/>
      </c>
      <c r="J175" s="13">
        <f>IF(OR($B175="",NOT(ISNUMBER($B175)),NOT(ISNUMBER($C175)),$B175&lt;=0,$C175&gt;$B175),"",I175/$S$5*$S$6)</f>
        <v/>
      </c>
      <c r="K175" s="13">
        <f>IF(OR($B175="",NOT(ISNUMBER($B175)),NOT(ISNUMBER($C175)),$B175&lt;=0,$C175&gt;$B175),"",MIN(1,MINIFS($AA$5:$AA$304,$I$5:$I$304,"&gt;="&amp;I175)))</f>
        <v/>
      </c>
      <c r="L175" s="15">
        <f>IF(OR($B175="",NOT(ISNUMBER($B175)),NOT(ISNUMBER($C175)),$B175&lt;=0,$C175&gt;$B175),"",MAX((((C175/B175)+$S$7^2/(2*B175))/(1+$S$7^2/B175))-(($S$7*SQRT((C175/B175)*(1-(C175/B175))/B175+$S$7^2/(4*B175^2)))/(1+$S$7^2/B175)),0))</f>
        <v/>
      </c>
      <c r="M175" s="15">
        <f>IF(OR($B175="",NOT(ISNUMBER($B175)),NOT(ISNUMBER($C175)),$B175&lt;=0,$C175&gt;$B175),"",MIN((((C175/B175)+$S$7^2/(2*B175))/(1+$S$7^2/B175))+(($S$7*SQRT((C175/B175)*(1-(C175/B175))/B175+$S$7^2/(4*B175^2)))/(1+$S$7^2/B175)),1))</f>
        <v/>
      </c>
      <c r="N175" s="25">
        <f>IF(OR($B175="",NOT(ISNUMBER($B175)),NOT(ISNUMBER($C175)),$B175&lt;=0,$C175&gt;$B175),"",IF(ABS(D175-F175/E175)/(F175/E175)&gt;=$S$8,"stands out","-"))</f>
        <v/>
      </c>
      <c r="O175" s="25">
        <f>IF(OR($B175="",NOT(ISNUMBER($B175)),NOT(ISNUMBER($C175)),$B175&lt;=0,$C175&gt;$B175),"",IF(H175&lt;$S$9,"significant","-"))</f>
        <v/>
      </c>
      <c r="P175" s="4">
        <f>IF(AND(ISNUMBER($C175),ISNUMBER($B175),$C175&gt;$B175),"more conversions than clicks - export one conversion per click",IF(OR($B175="",NOT(ISNUMBER($B175)),NOT(ISNUMBER($C175)),$B175&lt;=0,$C175&gt;$B175),"",IF(K175&lt;$S$6,"survives","-")))</f>
        <v/>
      </c>
      <c r="AA175" s="26">
        <f>IF(OR($B175="",NOT(ISNUMBER($B175)),NOT(ISNUMBER($C175)),$B175&lt;=0,$C175&gt;$B175),"",H175*$S$5/I175)</f>
        <v/>
      </c>
      <c r="AB175" s="5">
        <f>IF(OR($B175="",NOT(ISNUMBER($B175)),NOT(ISNUMBER($C175)),$B175&lt;=0,$C175&gt;$B175),0,1)</f>
        <v/>
      </c>
    </row>
    <row r="176">
      <c r="A176" s="21" t="n"/>
      <c r="B176" s="6" t="n"/>
      <c r="C176" s="6" t="n"/>
      <c r="D176" s="15">
        <f>IF(OR($B176="",NOT(ISNUMBER($B176)),NOT(ISNUMBER($C176)),$B176&lt;=0,$C176&gt;$B176),"",C176/B176)</f>
        <v/>
      </c>
      <c r="E176" s="22">
        <f>IF(OR($B176="",NOT(ISNUMBER($B176)),NOT(ISNUMBER($C176)),$B176&lt;=0,$C176&gt;$B176),"",SUMIFS($B$5:$B$304,$AB$5:$AB$304,1)-B176)</f>
        <v/>
      </c>
      <c r="F176" s="22">
        <f>IF(OR($B176="",NOT(ISNUMBER($B176)),NOT(ISNUMBER($C176)),$B176&lt;=0,$C176&gt;$B176),"",SUMIFS($C$5:$C$304,$AB$5:$AB$304,1)-C176)</f>
        <v/>
      </c>
      <c r="G176" s="23">
        <f>IF(OR($B176="",NOT(ISNUMBER($B176)),NOT(ISNUMBER($C176)),$B176&lt;=0,$C176&gt;$B176),"",(C176/B176-F176/E176)/SQRT(((C176+F176)/(B176+E176))*(1-((C176+F176)/(B176+E176)))*(1/B176+1/E176)))</f>
        <v/>
      </c>
      <c r="H176" s="13">
        <f>IF(OR($B176="",NOT(ISNUMBER($B176)),NOT(ISNUMBER($C176)),$B176&lt;=0,$C176&gt;$B176),"",2*(1-NORM.S.DIST(ABS(G176),TRUE)))</f>
        <v/>
      </c>
      <c r="I176" s="24">
        <f>IF(OR($B176="",NOT(ISNUMBER($B176)),NOT(ISNUMBER($C176)),$B176&lt;=0,$C176&gt;$B176),"",COUNTIF($H$5:$H$304,"&lt;"&amp;H176)+1)</f>
        <v/>
      </c>
      <c r="J176" s="13">
        <f>IF(OR($B176="",NOT(ISNUMBER($B176)),NOT(ISNUMBER($C176)),$B176&lt;=0,$C176&gt;$B176),"",I176/$S$5*$S$6)</f>
        <v/>
      </c>
      <c r="K176" s="13">
        <f>IF(OR($B176="",NOT(ISNUMBER($B176)),NOT(ISNUMBER($C176)),$B176&lt;=0,$C176&gt;$B176),"",MIN(1,MINIFS($AA$5:$AA$304,$I$5:$I$304,"&gt;="&amp;I176)))</f>
        <v/>
      </c>
      <c r="L176" s="15">
        <f>IF(OR($B176="",NOT(ISNUMBER($B176)),NOT(ISNUMBER($C176)),$B176&lt;=0,$C176&gt;$B176),"",MAX((((C176/B176)+$S$7^2/(2*B176))/(1+$S$7^2/B176))-(($S$7*SQRT((C176/B176)*(1-(C176/B176))/B176+$S$7^2/(4*B176^2)))/(1+$S$7^2/B176)),0))</f>
        <v/>
      </c>
      <c r="M176" s="15">
        <f>IF(OR($B176="",NOT(ISNUMBER($B176)),NOT(ISNUMBER($C176)),$B176&lt;=0,$C176&gt;$B176),"",MIN((((C176/B176)+$S$7^2/(2*B176))/(1+$S$7^2/B176))+(($S$7*SQRT((C176/B176)*(1-(C176/B176))/B176+$S$7^2/(4*B176^2)))/(1+$S$7^2/B176)),1))</f>
        <v/>
      </c>
      <c r="N176" s="25">
        <f>IF(OR($B176="",NOT(ISNUMBER($B176)),NOT(ISNUMBER($C176)),$B176&lt;=0,$C176&gt;$B176),"",IF(ABS(D176-F176/E176)/(F176/E176)&gt;=$S$8,"stands out","-"))</f>
        <v/>
      </c>
      <c r="O176" s="25">
        <f>IF(OR($B176="",NOT(ISNUMBER($B176)),NOT(ISNUMBER($C176)),$B176&lt;=0,$C176&gt;$B176),"",IF(H176&lt;$S$9,"significant","-"))</f>
        <v/>
      </c>
      <c r="P176" s="4">
        <f>IF(AND(ISNUMBER($C176),ISNUMBER($B176),$C176&gt;$B176),"more conversions than clicks - export one conversion per click",IF(OR($B176="",NOT(ISNUMBER($B176)),NOT(ISNUMBER($C176)),$B176&lt;=0,$C176&gt;$B176),"",IF(K176&lt;$S$6,"survives","-")))</f>
        <v/>
      </c>
      <c r="AA176" s="26">
        <f>IF(OR($B176="",NOT(ISNUMBER($B176)),NOT(ISNUMBER($C176)),$B176&lt;=0,$C176&gt;$B176),"",H176*$S$5/I176)</f>
        <v/>
      </c>
      <c r="AB176" s="5">
        <f>IF(OR($B176="",NOT(ISNUMBER($B176)),NOT(ISNUMBER($C176)),$B176&lt;=0,$C176&gt;$B176),0,1)</f>
        <v/>
      </c>
    </row>
    <row r="177">
      <c r="A177" s="21" t="n"/>
      <c r="B177" s="6" t="n"/>
      <c r="C177" s="6" t="n"/>
      <c r="D177" s="15">
        <f>IF(OR($B177="",NOT(ISNUMBER($B177)),NOT(ISNUMBER($C177)),$B177&lt;=0,$C177&gt;$B177),"",C177/B177)</f>
        <v/>
      </c>
      <c r="E177" s="22">
        <f>IF(OR($B177="",NOT(ISNUMBER($B177)),NOT(ISNUMBER($C177)),$B177&lt;=0,$C177&gt;$B177),"",SUMIFS($B$5:$B$304,$AB$5:$AB$304,1)-B177)</f>
        <v/>
      </c>
      <c r="F177" s="22">
        <f>IF(OR($B177="",NOT(ISNUMBER($B177)),NOT(ISNUMBER($C177)),$B177&lt;=0,$C177&gt;$B177),"",SUMIFS($C$5:$C$304,$AB$5:$AB$304,1)-C177)</f>
        <v/>
      </c>
      <c r="G177" s="23">
        <f>IF(OR($B177="",NOT(ISNUMBER($B177)),NOT(ISNUMBER($C177)),$B177&lt;=0,$C177&gt;$B177),"",(C177/B177-F177/E177)/SQRT(((C177+F177)/(B177+E177))*(1-((C177+F177)/(B177+E177)))*(1/B177+1/E177)))</f>
        <v/>
      </c>
      <c r="H177" s="13">
        <f>IF(OR($B177="",NOT(ISNUMBER($B177)),NOT(ISNUMBER($C177)),$B177&lt;=0,$C177&gt;$B177),"",2*(1-NORM.S.DIST(ABS(G177),TRUE)))</f>
        <v/>
      </c>
      <c r="I177" s="24">
        <f>IF(OR($B177="",NOT(ISNUMBER($B177)),NOT(ISNUMBER($C177)),$B177&lt;=0,$C177&gt;$B177),"",COUNTIF($H$5:$H$304,"&lt;"&amp;H177)+1)</f>
        <v/>
      </c>
      <c r="J177" s="13">
        <f>IF(OR($B177="",NOT(ISNUMBER($B177)),NOT(ISNUMBER($C177)),$B177&lt;=0,$C177&gt;$B177),"",I177/$S$5*$S$6)</f>
        <v/>
      </c>
      <c r="K177" s="13">
        <f>IF(OR($B177="",NOT(ISNUMBER($B177)),NOT(ISNUMBER($C177)),$B177&lt;=0,$C177&gt;$B177),"",MIN(1,MINIFS($AA$5:$AA$304,$I$5:$I$304,"&gt;="&amp;I177)))</f>
        <v/>
      </c>
      <c r="L177" s="15">
        <f>IF(OR($B177="",NOT(ISNUMBER($B177)),NOT(ISNUMBER($C177)),$B177&lt;=0,$C177&gt;$B177),"",MAX((((C177/B177)+$S$7^2/(2*B177))/(1+$S$7^2/B177))-(($S$7*SQRT((C177/B177)*(1-(C177/B177))/B177+$S$7^2/(4*B177^2)))/(1+$S$7^2/B177)),0))</f>
        <v/>
      </c>
      <c r="M177" s="15">
        <f>IF(OR($B177="",NOT(ISNUMBER($B177)),NOT(ISNUMBER($C177)),$B177&lt;=0,$C177&gt;$B177),"",MIN((((C177/B177)+$S$7^2/(2*B177))/(1+$S$7^2/B177))+(($S$7*SQRT((C177/B177)*(1-(C177/B177))/B177+$S$7^2/(4*B177^2)))/(1+$S$7^2/B177)),1))</f>
        <v/>
      </c>
      <c r="N177" s="25">
        <f>IF(OR($B177="",NOT(ISNUMBER($B177)),NOT(ISNUMBER($C177)),$B177&lt;=0,$C177&gt;$B177),"",IF(ABS(D177-F177/E177)/(F177/E177)&gt;=$S$8,"stands out","-"))</f>
        <v/>
      </c>
      <c r="O177" s="25">
        <f>IF(OR($B177="",NOT(ISNUMBER($B177)),NOT(ISNUMBER($C177)),$B177&lt;=0,$C177&gt;$B177),"",IF(H177&lt;$S$9,"significant","-"))</f>
        <v/>
      </c>
      <c r="P177" s="4">
        <f>IF(AND(ISNUMBER($C177),ISNUMBER($B177),$C177&gt;$B177),"more conversions than clicks - export one conversion per click",IF(OR($B177="",NOT(ISNUMBER($B177)),NOT(ISNUMBER($C177)),$B177&lt;=0,$C177&gt;$B177),"",IF(K177&lt;$S$6,"survives","-")))</f>
        <v/>
      </c>
      <c r="AA177" s="26">
        <f>IF(OR($B177="",NOT(ISNUMBER($B177)),NOT(ISNUMBER($C177)),$B177&lt;=0,$C177&gt;$B177),"",H177*$S$5/I177)</f>
        <v/>
      </c>
      <c r="AB177" s="5">
        <f>IF(OR($B177="",NOT(ISNUMBER($B177)),NOT(ISNUMBER($C177)),$B177&lt;=0,$C177&gt;$B177),0,1)</f>
        <v/>
      </c>
    </row>
    <row r="178">
      <c r="A178" s="21" t="n"/>
      <c r="B178" s="6" t="n"/>
      <c r="C178" s="6" t="n"/>
      <c r="D178" s="15">
        <f>IF(OR($B178="",NOT(ISNUMBER($B178)),NOT(ISNUMBER($C178)),$B178&lt;=0,$C178&gt;$B178),"",C178/B178)</f>
        <v/>
      </c>
      <c r="E178" s="22">
        <f>IF(OR($B178="",NOT(ISNUMBER($B178)),NOT(ISNUMBER($C178)),$B178&lt;=0,$C178&gt;$B178),"",SUMIFS($B$5:$B$304,$AB$5:$AB$304,1)-B178)</f>
        <v/>
      </c>
      <c r="F178" s="22">
        <f>IF(OR($B178="",NOT(ISNUMBER($B178)),NOT(ISNUMBER($C178)),$B178&lt;=0,$C178&gt;$B178),"",SUMIFS($C$5:$C$304,$AB$5:$AB$304,1)-C178)</f>
        <v/>
      </c>
      <c r="G178" s="23">
        <f>IF(OR($B178="",NOT(ISNUMBER($B178)),NOT(ISNUMBER($C178)),$B178&lt;=0,$C178&gt;$B178),"",(C178/B178-F178/E178)/SQRT(((C178+F178)/(B178+E178))*(1-((C178+F178)/(B178+E178)))*(1/B178+1/E178)))</f>
        <v/>
      </c>
      <c r="H178" s="13">
        <f>IF(OR($B178="",NOT(ISNUMBER($B178)),NOT(ISNUMBER($C178)),$B178&lt;=0,$C178&gt;$B178),"",2*(1-NORM.S.DIST(ABS(G178),TRUE)))</f>
        <v/>
      </c>
      <c r="I178" s="24">
        <f>IF(OR($B178="",NOT(ISNUMBER($B178)),NOT(ISNUMBER($C178)),$B178&lt;=0,$C178&gt;$B178),"",COUNTIF($H$5:$H$304,"&lt;"&amp;H178)+1)</f>
        <v/>
      </c>
      <c r="J178" s="13">
        <f>IF(OR($B178="",NOT(ISNUMBER($B178)),NOT(ISNUMBER($C178)),$B178&lt;=0,$C178&gt;$B178),"",I178/$S$5*$S$6)</f>
        <v/>
      </c>
      <c r="K178" s="13">
        <f>IF(OR($B178="",NOT(ISNUMBER($B178)),NOT(ISNUMBER($C178)),$B178&lt;=0,$C178&gt;$B178),"",MIN(1,MINIFS($AA$5:$AA$304,$I$5:$I$304,"&gt;="&amp;I178)))</f>
        <v/>
      </c>
      <c r="L178" s="15">
        <f>IF(OR($B178="",NOT(ISNUMBER($B178)),NOT(ISNUMBER($C178)),$B178&lt;=0,$C178&gt;$B178),"",MAX((((C178/B178)+$S$7^2/(2*B178))/(1+$S$7^2/B178))-(($S$7*SQRT((C178/B178)*(1-(C178/B178))/B178+$S$7^2/(4*B178^2)))/(1+$S$7^2/B178)),0))</f>
        <v/>
      </c>
      <c r="M178" s="15">
        <f>IF(OR($B178="",NOT(ISNUMBER($B178)),NOT(ISNUMBER($C178)),$B178&lt;=0,$C178&gt;$B178),"",MIN((((C178/B178)+$S$7^2/(2*B178))/(1+$S$7^2/B178))+(($S$7*SQRT((C178/B178)*(1-(C178/B178))/B178+$S$7^2/(4*B178^2)))/(1+$S$7^2/B178)),1))</f>
        <v/>
      </c>
      <c r="N178" s="25">
        <f>IF(OR($B178="",NOT(ISNUMBER($B178)),NOT(ISNUMBER($C178)),$B178&lt;=0,$C178&gt;$B178),"",IF(ABS(D178-F178/E178)/(F178/E178)&gt;=$S$8,"stands out","-"))</f>
        <v/>
      </c>
      <c r="O178" s="25">
        <f>IF(OR($B178="",NOT(ISNUMBER($B178)),NOT(ISNUMBER($C178)),$B178&lt;=0,$C178&gt;$B178),"",IF(H178&lt;$S$9,"significant","-"))</f>
        <v/>
      </c>
      <c r="P178" s="4">
        <f>IF(AND(ISNUMBER($C178),ISNUMBER($B178),$C178&gt;$B178),"more conversions than clicks - export one conversion per click",IF(OR($B178="",NOT(ISNUMBER($B178)),NOT(ISNUMBER($C178)),$B178&lt;=0,$C178&gt;$B178),"",IF(K178&lt;$S$6,"survives","-")))</f>
        <v/>
      </c>
      <c r="AA178" s="26">
        <f>IF(OR($B178="",NOT(ISNUMBER($B178)),NOT(ISNUMBER($C178)),$B178&lt;=0,$C178&gt;$B178),"",H178*$S$5/I178)</f>
        <v/>
      </c>
      <c r="AB178" s="5">
        <f>IF(OR($B178="",NOT(ISNUMBER($B178)),NOT(ISNUMBER($C178)),$B178&lt;=0,$C178&gt;$B178),0,1)</f>
        <v/>
      </c>
    </row>
    <row r="179">
      <c r="A179" s="21" t="n"/>
      <c r="B179" s="6" t="n"/>
      <c r="C179" s="6" t="n"/>
      <c r="D179" s="15">
        <f>IF(OR($B179="",NOT(ISNUMBER($B179)),NOT(ISNUMBER($C179)),$B179&lt;=0,$C179&gt;$B179),"",C179/B179)</f>
        <v/>
      </c>
      <c r="E179" s="22">
        <f>IF(OR($B179="",NOT(ISNUMBER($B179)),NOT(ISNUMBER($C179)),$B179&lt;=0,$C179&gt;$B179),"",SUMIFS($B$5:$B$304,$AB$5:$AB$304,1)-B179)</f>
        <v/>
      </c>
      <c r="F179" s="22">
        <f>IF(OR($B179="",NOT(ISNUMBER($B179)),NOT(ISNUMBER($C179)),$B179&lt;=0,$C179&gt;$B179),"",SUMIFS($C$5:$C$304,$AB$5:$AB$304,1)-C179)</f>
        <v/>
      </c>
      <c r="G179" s="23">
        <f>IF(OR($B179="",NOT(ISNUMBER($B179)),NOT(ISNUMBER($C179)),$B179&lt;=0,$C179&gt;$B179),"",(C179/B179-F179/E179)/SQRT(((C179+F179)/(B179+E179))*(1-((C179+F179)/(B179+E179)))*(1/B179+1/E179)))</f>
        <v/>
      </c>
      <c r="H179" s="13">
        <f>IF(OR($B179="",NOT(ISNUMBER($B179)),NOT(ISNUMBER($C179)),$B179&lt;=0,$C179&gt;$B179),"",2*(1-NORM.S.DIST(ABS(G179),TRUE)))</f>
        <v/>
      </c>
      <c r="I179" s="24">
        <f>IF(OR($B179="",NOT(ISNUMBER($B179)),NOT(ISNUMBER($C179)),$B179&lt;=0,$C179&gt;$B179),"",COUNTIF($H$5:$H$304,"&lt;"&amp;H179)+1)</f>
        <v/>
      </c>
      <c r="J179" s="13">
        <f>IF(OR($B179="",NOT(ISNUMBER($B179)),NOT(ISNUMBER($C179)),$B179&lt;=0,$C179&gt;$B179),"",I179/$S$5*$S$6)</f>
        <v/>
      </c>
      <c r="K179" s="13">
        <f>IF(OR($B179="",NOT(ISNUMBER($B179)),NOT(ISNUMBER($C179)),$B179&lt;=0,$C179&gt;$B179),"",MIN(1,MINIFS($AA$5:$AA$304,$I$5:$I$304,"&gt;="&amp;I179)))</f>
        <v/>
      </c>
      <c r="L179" s="15">
        <f>IF(OR($B179="",NOT(ISNUMBER($B179)),NOT(ISNUMBER($C179)),$B179&lt;=0,$C179&gt;$B179),"",MAX((((C179/B179)+$S$7^2/(2*B179))/(1+$S$7^2/B179))-(($S$7*SQRT((C179/B179)*(1-(C179/B179))/B179+$S$7^2/(4*B179^2)))/(1+$S$7^2/B179)),0))</f>
        <v/>
      </c>
      <c r="M179" s="15">
        <f>IF(OR($B179="",NOT(ISNUMBER($B179)),NOT(ISNUMBER($C179)),$B179&lt;=0,$C179&gt;$B179),"",MIN((((C179/B179)+$S$7^2/(2*B179))/(1+$S$7^2/B179))+(($S$7*SQRT((C179/B179)*(1-(C179/B179))/B179+$S$7^2/(4*B179^2)))/(1+$S$7^2/B179)),1))</f>
        <v/>
      </c>
      <c r="N179" s="25">
        <f>IF(OR($B179="",NOT(ISNUMBER($B179)),NOT(ISNUMBER($C179)),$B179&lt;=0,$C179&gt;$B179),"",IF(ABS(D179-F179/E179)/(F179/E179)&gt;=$S$8,"stands out","-"))</f>
        <v/>
      </c>
      <c r="O179" s="25">
        <f>IF(OR($B179="",NOT(ISNUMBER($B179)),NOT(ISNUMBER($C179)),$B179&lt;=0,$C179&gt;$B179),"",IF(H179&lt;$S$9,"significant","-"))</f>
        <v/>
      </c>
      <c r="P179" s="4">
        <f>IF(AND(ISNUMBER($C179),ISNUMBER($B179),$C179&gt;$B179),"more conversions than clicks - export one conversion per click",IF(OR($B179="",NOT(ISNUMBER($B179)),NOT(ISNUMBER($C179)),$B179&lt;=0,$C179&gt;$B179),"",IF(K179&lt;$S$6,"survives","-")))</f>
        <v/>
      </c>
      <c r="AA179" s="26">
        <f>IF(OR($B179="",NOT(ISNUMBER($B179)),NOT(ISNUMBER($C179)),$B179&lt;=0,$C179&gt;$B179),"",H179*$S$5/I179)</f>
        <v/>
      </c>
      <c r="AB179" s="5">
        <f>IF(OR($B179="",NOT(ISNUMBER($B179)),NOT(ISNUMBER($C179)),$B179&lt;=0,$C179&gt;$B179),0,1)</f>
        <v/>
      </c>
    </row>
    <row r="180">
      <c r="A180" s="21" t="n"/>
      <c r="B180" s="6" t="n"/>
      <c r="C180" s="6" t="n"/>
      <c r="D180" s="15">
        <f>IF(OR($B180="",NOT(ISNUMBER($B180)),NOT(ISNUMBER($C180)),$B180&lt;=0,$C180&gt;$B180),"",C180/B180)</f>
        <v/>
      </c>
      <c r="E180" s="22">
        <f>IF(OR($B180="",NOT(ISNUMBER($B180)),NOT(ISNUMBER($C180)),$B180&lt;=0,$C180&gt;$B180),"",SUMIFS($B$5:$B$304,$AB$5:$AB$304,1)-B180)</f>
        <v/>
      </c>
      <c r="F180" s="22">
        <f>IF(OR($B180="",NOT(ISNUMBER($B180)),NOT(ISNUMBER($C180)),$B180&lt;=0,$C180&gt;$B180),"",SUMIFS($C$5:$C$304,$AB$5:$AB$304,1)-C180)</f>
        <v/>
      </c>
      <c r="G180" s="23">
        <f>IF(OR($B180="",NOT(ISNUMBER($B180)),NOT(ISNUMBER($C180)),$B180&lt;=0,$C180&gt;$B180),"",(C180/B180-F180/E180)/SQRT(((C180+F180)/(B180+E180))*(1-((C180+F180)/(B180+E180)))*(1/B180+1/E180)))</f>
        <v/>
      </c>
      <c r="H180" s="13">
        <f>IF(OR($B180="",NOT(ISNUMBER($B180)),NOT(ISNUMBER($C180)),$B180&lt;=0,$C180&gt;$B180),"",2*(1-NORM.S.DIST(ABS(G180),TRUE)))</f>
        <v/>
      </c>
      <c r="I180" s="24">
        <f>IF(OR($B180="",NOT(ISNUMBER($B180)),NOT(ISNUMBER($C180)),$B180&lt;=0,$C180&gt;$B180),"",COUNTIF($H$5:$H$304,"&lt;"&amp;H180)+1)</f>
        <v/>
      </c>
      <c r="J180" s="13">
        <f>IF(OR($B180="",NOT(ISNUMBER($B180)),NOT(ISNUMBER($C180)),$B180&lt;=0,$C180&gt;$B180),"",I180/$S$5*$S$6)</f>
        <v/>
      </c>
      <c r="K180" s="13">
        <f>IF(OR($B180="",NOT(ISNUMBER($B180)),NOT(ISNUMBER($C180)),$B180&lt;=0,$C180&gt;$B180),"",MIN(1,MINIFS($AA$5:$AA$304,$I$5:$I$304,"&gt;="&amp;I180)))</f>
        <v/>
      </c>
      <c r="L180" s="15">
        <f>IF(OR($B180="",NOT(ISNUMBER($B180)),NOT(ISNUMBER($C180)),$B180&lt;=0,$C180&gt;$B180),"",MAX((((C180/B180)+$S$7^2/(2*B180))/(1+$S$7^2/B180))-(($S$7*SQRT((C180/B180)*(1-(C180/B180))/B180+$S$7^2/(4*B180^2)))/(1+$S$7^2/B180)),0))</f>
        <v/>
      </c>
      <c r="M180" s="15">
        <f>IF(OR($B180="",NOT(ISNUMBER($B180)),NOT(ISNUMBER($C180)),$B180&lt;=0,$C180&gt;$B180),"",MIN((((C180/B180)+$S$7^2/(2*B180))/(1+$S$7^2/B180))+(($S$7*SQRT((C180/B180)*(1-(C180/B180))/B180+$S$7^2/(4*B180^2)))/(1+$S$7^2/B180)),1))</f>
        <v/>
      </c>
      <c r="N180" s="25">
        <f>IF(OR($B180="",NOT(ISNUMBER($B180)),NOT(ISNUMBER($C180)),$B180&lt;=0,$C180&gt;$B180),"",IF(ABS(D180-F180/E180)/(F180/E180)&gt;=$S$8,"stands out","-"))</f>
        <v/>
      </c>
      <c r="O180" s="25">
        <f>IF(OR($B180="",NOT(ISNUMBER($B180)),NOT(ISNUMBER($C180)),$B180&lt;=0,$C180&gt;$B180),"",IF(H180&lt;$S$9,"significant","-"))</f>
        <v/>
      </c>
      <c r="P180" s="4">
        <f>IF(AND(ISNUMBER($C180),ISNUMBER($B180),$C180&gt;$B180),"more conversions than clicks - export one conversion per click",IF(OR($B180="",NOT(ISNUMBER($B180)),NOT(ISNUMBER($C180)),$B180&lt;=0,$C180&gt;$B180),"",IF(K180&lt;$S$6,"survives","-")))</f>
        <v/>
      </c>
      <c r="AA180" s="26">
        <f>IF(OR($B180="",NOT(ISNUMBER($B180)),NOT(ISNUMBER($C180)),$B180&lt;=0,$C180&gt;$B180),"",H180*$S$5/I180)</f>
        <v/>
      </c>
      <c r="AB180" s="5">
        <f>IF(OR($B180="",NOT(ISNUMBER($B180)),NOT(ISNUMBER($C180)),$B180&lt;=0,$C180&gt;$B180),0,1)</f>
        <v/>
      </c>
    </row>
    <row r="181">
      <c r="A181" s="21" t="n"/>
      <c r="B181" s="6" t="n"/>
      <c r="C181" s="6" t="n"/>
      <c r="D181" s="15">
        <f>IF(OR($B181="",NOT(ISNUMBER($B181)),NOT(ISNUMBER($C181)),$B181&lt;=0,$C181&gt;$B181),"",C181/B181)</f>
        <v/>
      </c>
      <c r="E181" s="22">
        <f>IF(OR($B181="",NOT(ISNUMBER($B181)),NOT(ISNUMBER($C181)),$B181&lt;=0,$C181&gt;$B181),"",SUMIFS($B$5:$B$304,$AB$5:$AB$304,1)-B181)</f>
        <v/>
      </c>
      <c r="F181" s="22">
        <f>IF(OR($B181="",NOT(ISNUMBER($B181)),NOT(ISNUMBER($C181)),$B181&lt;=0,$C181&gt;$B181),"",SUMIFS($C$5:$C$304,$AB$5:$AB$304,1)-C181)</f>
        <v/>
      </c>
      <c r="G181" s="23">
        <f>IF(OR($B181="",NOT(ISNUMBER($B181)),NOT(ISNUMBER($C181)),$B181&lt;=0,$C181&gt;$B181),"",(C181/B181-F181/E181)/SQRT(((C181+F181)/(B181+E181))*(1-((C181+F181)/(B181+E181)))*(1/B181+1/E181)))</f>
        <v/>
      </c>
      <c r="H181" s="13">
        <f>IF(OR($B181="",NOT(ISNUMBER($B181)),NOT(ISNUMBER($C181)),$B181&lt;=0,$C181&gt;$B181),"",2*(1-NORM.S.DIST(ABS(G181),TRUE)))</f>
        <v/>
      </c>
      <c r="I181" s="24">
        <f>IF(OR($B181="",NOT(ISNUMBER($B181)),NOT(ISNUMBER($C181)),$B181&lt;=0,$C181&gt;$B181),"",COUNTIF($H$5:$H$304,"&lt;"&amp;H181)+1)</f>
        <v/>
      </c>
      <c r="J181" s="13">
        <f>IF(OR($B181="",NOT(ISNUMBER($B181)),NOT(ISNUMBER($C181)),$B181&lt;=0,$C181&gt;$B181),"",I181/$S$5*$S$6)</f>
        <v/>
      </c>
      <c r="K181" s="13">
        <f>IF(OR($B181="",NOT(ISNUMBER($B181)),NOT(ISNUMBER($C181)),$B181&lt;=0,$C181&gt;$B181),"",MIN(1,MINIFS($AA$5:$AA$304,$I$5:$I$304,"&gt;="&amp;I181)))</f>
        <v/>
      </c>
      <c r="L181" s="15">
        <f>IF(OR($B181="",NOT(ISNUMBER($B181)),NOT(ISNUMBER($C181)),$B181&lt;=0,$C181&gt;$B181),"",MAX((((C181/B181)+$S$7^2/(2*B181))/(1+$S$7^2/B181))-(($S$7*SQRT((C181/B181)*(1-(C181/B181))/B181+$S$7^2/(4*B181^2)))/(1+$S$7^2/B181)),0))</f>
        <v/>
      </c>
      <c r="M181" s="15">
        <f>IF(OR($B181="",NOT(ISNUMBER($B181)),NOT(ISNUMBER($C181)),$B181&lt;=0,$C181&gt;$B181),"",MIN((((C181/B181)+$S$7^2/(2*B181))/(1+$S$7^2/B181))+(($S$7*SQRT((C181/B181)*(1-(C181/B181))/B181+$S$7^2/(4*B181^2)))/(1+$S$7^2/B181)),1))</f>
        <v/>
      </c>
      <c r="N181" s="25">
        <f>IF(OR($B181="",NOT(ISNUMBER($B181)),NOT(ISNUMBER($C181)),$B181&lt;=0,$C181&gt;$B181),"",IF(ABS(D181-F181/E181)/(F181/E181)&gt;=$S$8,"stands out","-"))</f>
        <v/>
      </c>
      <c r="O181" s="25">
        <f>IF(OR($B181="",NOT(ISNUMBER($B181)),NOT(ISNUMBER($C181)),$B181&lt;=0,$C181&gt;$B181),"",IF(H181&lt;$S$9,"significant","-"))</f>
        <v/>
      </c>
      <c r="P181" s="4">
        <f>IF(AND(ISNUMBER($C181),ISNUMBER($B181),$C181&gt;$B181),"more conversions than clicks - export one conversion per click",IF(OR($B181="",NOT(ISNUMBER($B181)),NOT(ISNUMBER($C181)),$B181&lt;=0,$C181&gt;$B181),"",IF(K181&lt;$S$6,"survives","-")))</f>
        <v/>
      </c>
      <c r="AA181" s="26">
        <f>IF(OR($B181="",NOT(ISNUMBER($B181)),NOT(ISNUMBER($C181)),$B181&lt;=0,$C181&gt;$B181),"",H181*$S$5/I181)</f>
        <v/>
      </c>
      <c r="AB181" s="5">
        <f>IF(OR($B181="",NOT(ISNUMBER($B181)),NOT(ISNUMBER($C181)),$B181&lt;=0,$C181&gt;$B181),0,1)</f>
        <v/>
      </c>
    </row>
    <row r="182">
      <c r="A182" s="21" t="n"/>
      <c r="B182" s="6" t="n"/>
      <c r="C182" s="6" t="n"/>
      <c r="D182" s="15">
        <f>IF(OR($B182="",NOT(ISNUMBER($B182)),NOT(ISNUMBER($C182)),$B182&lt;=0,$C182&gt;$B182),"",C182/B182)</f>
        <v/>
      </c>
      <c r="E182" s="22">
        <f>IF(OR($B182="",NOT(ISNUMBER($B182)),NOT(ISNUMBER($C182)),$B182&lt;=0,$C182&gt;$B182),"",SUMIFS($B$5:$B$304,$AB$5:$AB$304,1)-B182)</f>
        <v/>
      </c>
      <c r="F182" s="22">
        <f>IF(OR($B182="",NOT(ISNUMBER($B182)),NOT(ISNUMBER($C182)),$B182&lt;=0,$C182&gt;$B182),"",SUMIFS($C$5:$C$304,$AB$5:$AB$304,1)-C182)</f>
        <v/>
      </c>
      <c r="G182" s="23">
        <f>IF(OR($B182="",NOT(ISNUMBER($B182)),NOT(ISNUMBER($C182)),$B182&lt;=0,$C182&gt;$B182),"",(C182/B182-F182/E182)/SQRT(((C182+F182)/(B182+E182))*(1-((C182+F182)/(B182+E182)))*(1/B182+1/E182)))</f>
        <v/>
      </c>
      <c r="H182" s="13">
        <f>IF(OR($B182="",NOT(ISNUMBER($B182)),NOT(ISNUMBER($C182)),$B182&lt;=0,$C182&gt;$B182),"",2*(1-NORM.S.DIST(ABS(G182),TRUE)))</f>
        <v/>
      </c>
      <c r="I182" s="24">
        <f>IF(OR($B182="",NOT(ISNUMBER($B182)),NOT(ISNUMBER($C182)),$B182&lt;=0,$C182&gt;$B182),"",COUNTIF($H$5:$H$304,"&lt;"&amp;H182)+1)</f>
        <v/>
      </c>
      <c r="J182" s="13">
        <f>IF(OR($B182="",NOT(ISNUMBER($B182)),NOT(ISNUMBER($C182)),$B182&lt;=0,$C182&gt;$B182),"",I182/$S$5*$S$6)</f>
        <v/>
      </c>
      <c r="K182" s="13">
        <f>IF(OR($B182="",NOT(ISNUMBER($B182)),NOT(ISNUMBER($C182)),$B182&lt;=0,$C182&gt;$B182),"",MIN(1,MINIFS($AA$5:$AA$304,$I$5:$I$304,"&gt;="&amp;I182)))</f>
        <v/>
      </c>
      <c r="L182" s="15">
        <f>IF(OR($B182="",NOT(ISNUMBER($B182)),NOT(ISNUMBER($C182)),$B182&lt;=0,$C182&gt;$B182),"",MAX((((C182/B182)+$S$7^2/(2*B182))/(1+$S$7^2/B182))-(($S$7*SQRT((C182/B182)*(1-(C182/B182))/B182+$S$7^2/(4*B182^2)))/(1+$S$7^2/B182)),0))</f>
        <v/>
      </c>
      <c r="M182" s="15">
        <f>IF(OR($B182="",NOT(ISNUMBER($B182)),NOT(ISNUMBER($C182)),$B182&lt;=0,$C182&gt;$B182),"",MIN((((C182/B182)+$S$7^2/(2*B182))/(1+$S$7^2/B182))+(($S$7*SQRT((C182/B182)*(1-(C182/B182))/B182+$S$7^2/(4*B182^2)))/(1+$S$7^2/B182)),1))</f>
        <v/>
      </c>
      <c r="N182" s="25">
        <f>IF(OR($B182="",NOT(ISNUMBER($B182)),NOT(ISNUMBER($C182)),$B182&lt;=0,$C182&gt;$B182),"",IF(ABS(D182-F182/E182)/(F182/E182)&gt;=$S$8,"stands out","-"))</f>
        <v/>
      </c>
      <c r="O182" s="25">
        <f>IF(OR($B182="",NOT(ISNUMBER($B182)),NOT(ISNUMBER($C182)),$B182&lt;=0,$C182&gt;$B182),"",IF(H182&lt;$S$9,"significant","-"))</f>
        <v/>
      </c>
      <c r="P182" s="4">
        <f>IF(AND(ISNUMBER($C182),ISNUMBER($B182),$C182&gt;$B182),"more conversions than clicks - export one conversion per click",IF(OR($B182="",NOT(ISNUMBER($B182)),NOT(ISNUMBER($C182)),$B182&lt;=0,$C182&gt;$B182),"",IF(K182&lt;$S$6,"survives","-")))</f>
        <v/>
      </c>
      <c r="AA182" s="26">
        <f>IF(OR($B182="",NOT(ISNUMBER($B182)),NOT(ISNUMBER($C182)),$B182&lt;=0,$C182&gt;$B182),"",H182*$S$5/I182)</f>
        <v/>
      </c>
      <c r="AB182" s="5">
        <f>IF(OR($B182="",NOT(ISNUMBER($B182)),NOT(ISNUMBER($C182)),$B182&lt;=0,$C182&gt;$B182),0,1)</f>
        <v/>
      </c>
    </row>
    <row r="183">
      <c r="A183" s="21" t="n"/>
      <c r="B183" s="6" t="n"/>
      <c r="C183" s="6" t="n"/>
      <c r="D183" s="15">
        <f>IF(OR($B183="",NOT(ISNUMBER($B183)),NOT(ISNUMBER($C183)),$B183&lt;=0,$C183&gt;$B183),"",C183/B183)</f>
        <v/>
      </c>
      <c r="E183" s="22">
        <f>IF(OR($B183="",NOT(ISNUMBER($B183)),NOT(ISNUMBER($C183)),$B183&lt;=0,$C183&gt;$B183),"",SUMIFS($B$5:$B$304,$AB$5:$AB$304,1)-B183)</f>
        <v/>
      </c>
      <c r="F183" s="22">
        <f>IF(OR($B183="",NOT(ISNUMBER($B183)),NOT(ISNUMBER($C183)),$B183&lt;=0,$C183&gt;$B183),"",SUMIFS($C$5:$C$304,$AB$5:$AB$304,1)-C183)</f>
        <v/>
      </c>
      <c r="G183" s="23">
        <f>IF(OR($B183="",NOT(ISNUMBER($B183)),NOT(ISNUMBER($C183)),$B183&lt;=0,$C183&gt;$B183),"",(C183/B183-F183/E183)/SQRT(((C183+F183)/(B183+E183))*(1-((C183+F183)/(B183+E183)))*(1/B183+1/E183)))</f>
        <v/>
      </c>
      <c r="H183" s="13">
        <f>IF(OR($B183="",NOT(ISNUMBER($B183)),NOT(ISNUMBER($C183)),$B183&lt;=0,$C183&gt;$B183),"",2*(1-NORM.S.DIST(ABS(G183),TRUE)))</f>
        <v/>
      </c>
      <c r="I183" s="24">
        <f>IF(OR($B183="",NOT(ISNUMBER($B183)),NOT(ISNUMBER($C183)),$B183&lt;=0,$C183&gt;$B183),"",COUNTIF($H$5:$H$304,"&lt;"&amp;H183)+1)</f>
        <v/>
      </c>
      <c r="J183" s="13">
        <f>IF(OR($B183="",NOT(ISNUMBER($B183)),NOT(ISNUMBER($C183)),$B183&lt;=0,$C183&gt;$B183),"",I183/$S$5*$S$6)</f>
        <v/>
      </c>
      <c r="K183" s="13">
        <f>IF(OR($B183="",NOT(ISNUMBER($B183)),NOT(ISNUMBER($C183)),$B183&lt;=0,$C183&gt;$B183),"",MIN(1,MINIFS($AA$5:$AA$304,$I$5:$I$304,"&gt;="&amp;I183)))</f>
        <v/>
      </c>
      <c r="L183" s="15">
        <f>IF(OR($B183="",NOT(ISNUMBER($B183)),NOT(ISNUMBER($C183)),$B183&lt;=0,$C183&gt;$B183),"",MAX((((C183/B183)+$S$7^2/(2*B183))/(1+$S$7^2/B183))-(($S$7*SQRT((C183/B183)*(1-(C183/B183))/B183+$S$7^2/(4*B183^2)))/(1+$S$7^2/B183)),0))</f>
        <v/>
      </c>
      <c r="M183" s="15">
        <f>IF(OR($B183="",NOT(ISNUMBER($B183)),NOT(ISNUMBER($C183)),$B183&lt;=0,$C183&gt;$B183),"",MIN((((C183/B183)+$S$7^2/(2*B183))/(1+$S$7^2/B183))+(($S$7*SQRT((C183/B183)*(1-(C183/B183))/B183+$S$7^2/(4*B183^2)))/(1+$S$7^2/B183)),1))</f>
        <v/>
      </c>
      <c r="N183" s="25">
        <f>IF(OR($B183="",NOT(ISNUMBER($B183)),NOT(ISNUMBER($C183)),$B183&lt;=0,$C183&gt;$B183),"",IF(ABS(D183-F183/E183)/(F183/E183)&gt;=$S$8,"stands out","-"))</f>
        <v/>
      </c>
      <c r="O183" s="25">
        <f>IF(OR($B183="",NOT(ISNUMBER($B183)),NOT(ISNUMBER($C183)),$B183&lt;=0,$C183&gt;$B183),"",IF(H183&lt;$S$9,"significant","-"))</f>
        <v/>
      </c>
      <c r="P183" s="4">
        <f>IF(AND(ISNUMBER($C183),ISNUMBER($B183),$C183&gt;$B183),"more conversions than clicks - export one conversion per click",IF(OR($B183="",NOT(ISNUMBER($B183)),NOT(ISNUMBER($C183)),$B183&lt;=0,$C183&gt;$B183),"",IF(K183&lt;$S$6,"survives","-")))</f>
        <v/>
      </c>
      <c r="AA183" s="26">
        <f>IF(OR($B183="",NOT(ISNUMBER($B183)),NOT(ISNUMBER($C183)),$B183&lt;=0,$C183&gt;$B183),"",H183*$S$5/I183)</f>
        <v/>
      </c>
      <c r="AB183" s="5">
        <f>IF(OR($B183="",NOT(ISNUMBER($B183)),NOT(ISNUMBER($C183)),$B183&lt;=0,$C183&gt;$B183),0,1)</f>
        <v/>
      </c>
    </row>
    <row r="184">
      <c r="A184" s="21" t="n"/>
      <c r="B184" s="6" t="n"/>
      <c r="C184" s="6" t="n"/>
      <c r="D184" s="15">
        <f>IF(OR($B184="",NOT(ISNUMBER($B184)),NOT(ISNUMBER($C184)),$B184&lt;=0,$C184&gt;$B184),"",C184/B184)</f>
        <v/>
      </c>
      <c r="E184" s="22">
        <f>IF(OR($B184="",NOT(ISNUMBER($B184)),NOT(ISNUMBER($C184)),$B184&lt;=0,$C184&gt;$B184),"",SUMIFS($B$5:$B$304,$AB$5:$AB$304,1)-B184)</f>
        <v/>
      </c>
      <c r="F184" s="22">
        <f>IF(OR($B184="",NOT(ISNUMBER($B184)),NOT(ISNUMBER($C184)),$B184&lt;=0,$C184&gt;$B184),"",SUMIFS($C$5:$C$304,$AB$5:$AB$304,1)-C184)</f>
        <v/>
      </c>
      <c r="G184" s="23">
        <f>IF(OR($B184="",NOT(ISNUMBER($B184)),NOT(ISNUMBER($C184)),$B184&lt;=0,$C184&gt;$B184),"",(C184/B184-F184/E184)/SQRT(((C184+F184)/(B184+E184))*(1-((C184+F184)/(B184+E184)))*(1/B184+1/E184)))</f>
        <v/>
      </c>
      <c r="H184" s="13">
        <f>IF(OR($B184="",NOT(ISNUMBER($B184)),NOT(ISNUMBER($C184)),$B184&lt;=0,$C184&gt;$B184),"",2*(1-NORM.S.DIST(ABS(G184),TRUE)))</f>
        <v/>
      </c>
      <c r="I184" s="24">
        <f>IF(OR($B184="",NOT(ISNUMBER($B184)),NOT(ISNUMBER($C184)),$B184&lt;=0,$C184&gt;$B184),"",COUNTIF($H$5:$H$304,"&lt;"&amp;H184)+1)</f>
        <v/>
      </c>
      <c r="J184" s="13">
        <f>IF(OR($B184="",NOT(ISNUMBER($B184)),NOT(ISNUMBER($C184)),$B184&lt;=0,$C184&gt;$B184),"",I184/$S$5*$S$6)</f>
        <v/>
      </c>
      <c r="K184" s="13">
        <f>IF(OR($B184="",NOT(ISNUMBER($B184)),NOT(ISNUMBER($C184)),$B184&lt;=0,$C184&gt;$B184),"",MIN(1,MINIFS($AA$5:$AA$304,$I$5:$I$304,"&gt;="&amp;I184)))</f>
        <v/>
      </c>
      <c r="L184" s="15">
        <f>IF(OR($B184="",NOT(ISNUMBER($B184)),NOT(ISNUMBER($C184)),$B184&lt;=0,$C184&gt;$B184),"",MAX((((C184/B184)+$S$7^2/(2*B184))/(1+$S$7^2/B184))-(($S$7*SQRT((C184/B184)*(1-(C184/B184))/B184+$S$7^2/(4*B184^2)))/(1+$S$7^2/B184)),0))</f>
        <v/>
      </c>
      <c r="M184" s="15">
        <f>IF(OR($B184="",NOT(ISNUMBER($B184)),NOT(ISNUMBER($C184)),$B184&lt;=0,$C184&gt;$B184),"",MIN((((C184/B184)+$S$7^2/(2*B184))/(1+$S$7^2/B184))+(($S$7*SQRT((C184/B184)*(1-(C184/B184))/B184+$S$7^2/(4*B184^2)))/(1+$S$7^2/B184)),1))</f>
        <v/>
      </c>
      <c r="N184" s="25">
        <f>IF(OR($B184="",NOT(ISNUMBER($B184)),NOT(ISNUMBER($C184)),$B184&lt;=0,$C184&gt;$B184),"",IF(ABS(D184-F184/E184)/(F184/E184)&gt;=$S$8,"stands out","-"))</f>
        <v/>
      </c>
      <c r="O184" s="25">
        <f>IF(OR($B184="",NOT(ISNUMBER($B184)),NOT(ISNUMBER($C184)),$B184&lt;=0,$C184&gt;$B184),"",IF(H184&lt;$S$9,"significant","-"))</f>
        <v/>
      </c>
      <c r="P184" s="4">
        <f>IF(AND(ISNUMBER($C184),ISNUMBER($B184),$C184&gt;$B184),"more conversions than clicks - export one conversion per click",IF(OR($B184="",NOT(ISNUMBER($B184)),NOT(ISNUMBER($C184)),$B184&lt;=0,$C184&gt;$B184),"",IF(K184&lt;$S$6,"survives","-")))</f>
        <v/>
      </c>
      <c r="AA184" s="26">
        <f>IF(OR($B184="",NOT(ISNUMBER($B184)),NOT(ISNUMBER($C184)),$B184&lt;=0,$C184&gt;$B184),"",H184*$S$5/I184)</f>
        <v/>
      </c>
      <c r="AB184" s="5">
        <f>IF(OR($B184="",NOT(ISNUMBER($B184)),NOT(ISNUMBER($C184)),$B184&lt;=0,$C184&gt;$B184),0,1)</f>
        <v/>
      </c>
    </row>
    <row r="185">
      <c r="A185" s="21" t="n"/>
      <c r="B185" s="6" t="n"/>
      <c r="C185" s="6" t="n"/>
      <c r="D185" s="15">
        <f>IF(OR($B185="",NOT(ISNUMBER($B185)),NOT(ISNUMBER($C185)),$B185&lt;=0,$C185&gt;$B185),"",C185/B185)</f>
        <v/>
      </c>
      <c r="E185" s="22">
        <f>IF(OR($B185="",NOT(ISNUMBER($B185)),NOT(ISNUMBER($C185)),$B185&lt;=0,$C185&gt;$B185),"",SUMIFS($B$5:$B$304,$AB$5:$AB$304,1)-B185)</f>
        <v/>
      </c>
      <c r="F185" s="22">
        <f>IF(OR($B185="",NOT(ISNUMBER($B185)),NOT(ISNUMBER($C185)),$B185&lt;=0,$C185&gt;$B185),"",SUMIFS($C$5:$C$304,$AB$5:$AB$304,1)-C185)</f>
        <v/>
      </c>
      <c r="G185" s="23">
        <f>IF(OR($B185="",NOT(ISNUMBER($B185)),NOT(ISNUMBER($C185)),$B185&lt;=0,$C185&gt;$B185),"",(C185/B185-F185/E185)/SQRT(((C185+F185)/(B185+E185))*(1-((C185+F185)/(B185+E185)))*(1/B185+1/E185)))</f>
        <v/>
      </c>
      <c r="H185" s="13">
        <f>IF(OR($B185="",NOT(ISNUMBER($B185)),NOT(ISNUMBER($C185)),$B185&lt;=0,$C185&gt;$B185),"",2*(1-NORM.S.DIST(ABS(G185),TRUE)))</f>
        <v/>
      </c>
      <c r="I185" s="24">
        <f>IF(OR($B185="",NOT(ISNUMBER($B185)),NOT(ISNUMBER($C185)),$B185&lt;=0,$C185&gt;$B185),"",COUNTIF($H$5:$H$304,"&lt;"&amp;H185)+1)</f>
        <v/>
      </c>
      <c r="J185" s="13">
        <f>IF(OR($B185="",NOT(ISNUMBER($B185)),NOT(ISNUMBER($C185)),$B185&lt;=0,$C185&gt;$B185),"",I185/$S$5*$S$6)</f>
        <v/>
      </c>
      <c r="K185" s="13">
        <f>IF(OR($B185="",NOT(ISNUMBER($B185)),NOT(ISNUMBER($C185)),$B185&lt;=0,$C185&gt;$B185),"",MIN(1,MINIFS($AA$5:$AA$304,$I$5:$I$304,"&gt;="&amp;I185)))</f>
        <v/>
      </c>
      <c r="L185" s="15">
        <f>IF(OR($B185="",NOT(ISNUMBER($B185)),NOT(ISNUMBER($C185)),$B185&lt;=0,$C185&gt;$B185),"",MAX((((C185/B185)+$S$7^2/(2*B185))/(1+$S$7^2/B185))-(($S$7*SQRT((C185/B185)*(1-(C185/B185))/B185+$S$7^2/(4*B185^2)))/(1+$S$7^2/B185)),0))</f>
        <v/>
      </c>
      <c r="M185" s="15">
        <f>IF(OR($B185="",NOT(ISNUMBER($B185)),NOT(ISNUMBER($C185)),$B185&lt;=0,$C185&gt;$B185),"",MIN((((C185/B185)+$S$7^2/(2*B185))/(1+$S$7^2/B185))+(($S$7*SQRT((C185/B185)*(1-(C185/B185))/B185+$S$7^2/(4*B185^2)))/(1+$S$7^2/B185)),1))</f>
        <v/>
      </c>
      <c r="N185" s="25">
        <f>IF(OR($B185="",NOT(ISNUMBER($B185)),NOT(ISNUMBER($C185)),$B185&lt;=0,$C185&gt;$B185),"",IF(ABS(D185-F185/E185)/(F185/E185)&gt;=$S$8,"stands out","-"))</f>
        <v/>
      </c>
      <c r="O185" s="25">
        <f>IF(OR($B185="",NOT(ISNUMBER($B185)),NOT(ISNUMBER($C185)),$B185&lt;=0,$C185&gt;$B185),"",IF(H185&lt;$S$9,"significant","-"))</f>
        <v/>
      </c>
      <c r="P185" s="4">
        <f>IF(AND(ISNUMBER($C185),ISNUMBER($B185),$C185&gt;$B185),"more conversions than clicks - export one conversion per click",IF(OR($B185="",NOT(ISNUMBER($B185)),NOT(ISNUMBER($C185)),$B185&lt;=0,$C185&gt;$B185),"",IF(K185&lt;$S$6,"survives","-")))</f>
        <v/>
      </c>
      <c r="AA185" s="26">
        <f>IF(OR($B185="",NOT(ISNUMBER($B185)),NOT(ISNUMBER($C185)),$B185&lt;=0,$C185&gt;$B185),"",H185*$S$5/I185)</f>
        <v/>
      </c>
      <c r="AB185" s="5">
        <f>IF(OR($B185="",NOT(ISNUMBER($B185)),NOT(ISNUMBER($C185)),$B185&lt;=0,$C185&gt;$B185),0,1)</f>
        <v/>
      </c>
    </row>
    <row r="186">
      <c r="A186" s="21" t="n"/>
      <c r="B186" s="6" t="n"/>
      <c r="C186" s="6" t="n"/>
      <c r="D186" s="15">
        <f>IF(OR($B186="",NOT(ISNUMBER($B186)),NOT(ISNUMBER($C186)),$B186&lt;=0,$C186&gt;$B186),"",C186/B186)</f>
        <v/>
      </c>
      <c r="E186" s="22">
        <f>IF(OR($B186="",NOT(ISNUMBER($B186)),NOT(ISNUMBER($C186)),$B186&lt;=0,$C186&gt;$B186),"",SUMIFS($B$5:$B$304,$AB$5:$AB$304,1)-B186)</f>
        <v/>
      </c>
      <c r="F186" s="22">
        <f>IF(OR($B186="",NOT(ISNUMBER($B186)),NOT(ISNUMBER($C186)),$B186&lt;=0,$C186&gt;$B186),"",SUMIFS($C$5:$C$304,$AB$5:$AB$304,1)-C186)</f>
        <v/>
      </c>
      <c r="G186" s="23">
        <f>IF(OR($B186="",NOT(ISNUMBER($B186)),NOT(ISNUMBER($C186)),$B186&lt;=0,$C186&gt;$B186),"",(C186/B186-F186/E186)/SQRT(((C186+F186)/(B186+E186))*(1-((C186+F186)/(B186+E186)))*(1/B186+1/E186)))</f>
        <v/>
      </c>
      <c r="H186" s="13">
        <f>IF(OR($B186="",NOT(ISNUMBER($B186)),NOT(ISNUMBER($C186)),$B186&lt;=0,$C186&gt;$B186),"",2*(1-NORM.S.DIST(ABS(G186),TRUE)))</f>
        <v/>
      </c>
      <c r="I186" s="24">
        <f>IF(OR($B186="",NOT(ISNUMBER($B186)),NOT(ISNUMBER($C186)),$B186&lt;=0,$C186&gt;$B186),"",COUNTIF($H$5:$H$304,"&lt;"&amp;H186)+1)</f>
        <v/>
      </c>
      <c r="J186" s="13">
        <f>IF(OR($B186="",NOT(ISNUMBER($B186)),NOT(ISNUMBER($C186)),$B186&lt;=0,$C186&gt;$B186),"",I186/$S$5*$S$6)</f>
        <v/>
      </c>
      <c r="K186" s="13">
        <f>IF(OR($B186="",NOT(ISNUMBER($B186)),NOT(ISNUMBER($C186)),$B186&lt;=0,$C186&gt;$B186),"",MIN(1,MINIFS($AA$5:$AA$304,$I$5:$I$304,"&gt;="&amp;I186)))</f>
        <v/>
      </c>
      <c r="L186" s="15">
        <f>IF(OR($B186="",NOT(ISNUMBER($B186)),NOT(ISNUMBER($C186)),$B186&lt;=0,$C186&gt;$B186),"",MAX((((C186/B186)+$S$7^2/(2*B186))/(1+$S$7^2/B186))-(($S$7*SQRT((C186/B186)*(1-(C186/B186))/B186+$S$7^2/(4*B186^2)))/(1+$S$7^2/B186)),0))</f>
        <v/>
      </c>
      <c r="M186" s="15">
        <f>IF(OR($B186="",NOT(ISNUMBER($B186)),NOT(ISNUMBER($C186)),$B186&lt;=0,$C186&gt;$B186),"",MIN((((C186/B186)+$S$7^2/(2*B186))/(1+$S$7^2/B186))+(($S$7*SQRT((C186/B186)*(1-(C186/B186))/B186+$S$7^2/(4*B186^2)))/(1+$S$7^2/B186)),1))</f>
        <v/>
      </c>
      <c r="N186" s="25">
        <f>IF(OR($B186="",NOT(ISNUMBER($B186)),NOT(ISNUMBER($C186)),$B186&lt;=0,$C186&gt;$B186),"",IF(ABS(D186-F186/E186)/(F186/E186)&gt;=$S$8,"stands out","-"))</f>
        <v/>
      </c>
      <c r="O186" s="25">
        <f>IF(OR($B186="",NOT(ISNUMBER($B186)),NOT(ISNUMBER($C186)),$B186&lt;=0,$C186&gt;$B186),"",IF(H186&lt;$S$9,"significant","-"))</f>
        <v/>
      </c>
      <c r="P186" s="4">
        <f>IF(AND(ISNUMBER($C186),ISNUMBER($B186),$C186&gt;$B186),"more conversions than clicks - export one conversion per click",IF(OR($B186="",NOT(ISNUMBER($B186)),NOT(ISNUMBER($C186)),$B186&lt;=0,$C186&gt;$B186),"",IF(K186&lt;$S$6,"survives","-")))</f>
        <v/>
      </c>
      <c r="AA186" s="26">
        <f>IF(OR($B186="",NOT(ISNUMBER($B186)),NOT(ISNUMBER($C186)),$B186&lt;=0,$C186&gt;$B186),"",H186*$S$5/I186)</f>
        <v/>
      </c>
      <c r="AB186" s="5">
        <f>IF(OR($B186="",NOT(ISNUMBER($B186)),NOT(ISNUMBER($C186)),$B186&lt;=0,$C186&gt;$B186),0,1)</f>
        <v/>
      </c>
    </row>
    <row r="187">
      <c r="A187" s="21" t="n"/>
      <c r="B187" s="6" t="n"/>
      <c r="C187" s="6" t="n"/>
      <c r="D187" s="15">
        <f>IF(OR($B187="",NOT(ISNUMBER($B187)),NOT(ISNUMBER($C187)),$B187&lt;=0,$C187&gt;$B187),"",C187/B187)</f>
        <v/>
      </c>
      <c r="E187" s="22">
        <f>IF(OR($B187="",NOT(ISNUMBER($B187)),NOT(ISNUMBER($C187)),$B187&lt;=0,$C187&gt;$B187),"",SUMIFS($B$5:$B$304,$AB$5:$AB$304,1)-B187)</f>
        <v/>
      </c>
      <c r="F187" s="22">
        <f>IF(OR($B187="",NOT(ISNUMBER($B187)),NOT(ISNUMBER($C187)),$B187&lt;=0,$C187&gt;$B187),"",SUMIFS($C$5:$C$304,$AB$5:$AB$304,1)-C187)</f>
        <v/>
      </c>
      <c r="G187" s="23">
        <f>IF(OR($B187="",NOT(ISNUMBER($B187)),NOT(ISNUMBER($C187)),$B187&lt;=0,$C187&gt;$B187),"",(C187/B187-F187/E187)/SQRT(((C187+F187)/(B187+E187))*(1-((C187+F187)/(B187+E187)))*(1/B187+1/E187)))</f>
        <v/>
      </c>
      <c r="H187" s="13">
        <f>IF(OR($B187="",NOT(ISNUMBER($B187)),NOT(ISNUMBER($C187)),$B187&lt;=0,$C187&gt;$B187),"",2*(1-NORM.S.DIST(ABS(G187),TRUE)))</f>
        <v/>
      </c>
      <c r="I187" s="24">
        <f>IF(OR($B187="",NOT(ISNUMBER($B187)),NOT(ISNUMBER($C187)),$B187&lt;=0,$C187&gt;$B187),"",COUNTIF($H$5:$H$304,"&lt;"&amp;H187)+1)</f>
        <v/>
      </c>
      <c r="J187" s="13">
        <f>IF(OR($B187="",NOT(ISNUMBER($B187)),NOT(ISNUMBER($C187)),$B187&lt;=0,$C187&gt;$B187),"",I187/$S$5*$S$6)</f>
        <v/>
      </c>
      <c r="K187" s="13">
        <f>IF(OR($B187="",NOT(ISNUMBER($B187)),NOT(ISNUMBER($C187)),$B187&lt;=0,$C187&gt;$B187),"",MIN(1,MINIFS($AA$5:$AA$304,$I$5:$I$304,"&gt;="&amp;I187)))</f>
        <v/>
      </c>
      <c r="L187" s="15">
        <f>IF(OR($B187="",NOT(ISNUMBER($B187)),NOT(ISNUMBER($C187)),$B187&lt;=0,$C187&gt;$B187),"",MAX((((C187/B187)+$S$7^2/(2*B187))/(1+$S$7^2/B187))-(($S$7*SQRT((C187/B187)*(1-(C187/B187))/B187+$S$7^2/(4*B187^2)))/(1+$S$7^2/B187)),0))</f>
        <v/>
      </c>
      <c r="M187" s="15">
        <f>IF(OR($B187="",NOT(ISNUMBER($B187)),NOT(ISNUMBER($C187)),$B187&lt;=0,$C187&gt;$B187),"",MIN((((C187/B187)+$S$7^2/(2*B187))/(1+$S$7^2/B187))+(($S$7*SQRT((C187/B187)*(1-(C187/B187))/B187+$S$7^2/(4*B187^2)))/(1+$S$7^2/B187)),1))</f>
        <v/>
      </c>
      <c r="N187" s="25">
        <f>IF(OR($B187="",NOT(ISNUMBER($B187)),NOT(ISNUMBER($C187)),$B187&lt;=0,$C187&gt;$B187),"",IF(ABS(D187-F187/E187)/(F187/E187)&gt;=$S$8,"stands out","-"))</f>
        <v/>
      </c>
      <c r="O187" s="25">
        <f>IF(OR($B187="",NOT(ISNUMBER($B187)),NOT(ISNUMBER($C187)),$B187&lt;=0,$C187&gt;$B187),"",IF(H187&lt;$S$9,"significant","-"))</f>
        <v/>
      </c>
      <c r="P187" s="4">
        <f>IF(AND(ISNUMBER($C187),ISNUMBER($B187),$C187&gt;$B187),"more conversions than clicks - export one conversion per click",IF(OR($B187="",NOT(ISNUMBER($B187)),NOT(ISNUMBER($C187)),$B187&lt;=0,$C187&gt;$B187),"",IF(K187&lt;$S$6,"survives","-")))</f>
        <v/>
      </c>
      <c r="AA187" s="26">
        <f>IF(OR($B187="",NOT(ISNUMBER($B187)),NOT(ISNUMBER($C187)),$B187&lt;=0,$C187&gt;$B187),"",H187*$S$5/I187)</f>
        <v/>
      </c>
      <c r="AB187" s="5">
        <f>IF(OR($B187="",NOT(ISNUMBER($B187)),NOT(ISNUMBER($C187)),$B187&lt;=0,$C187&gt;$B187),0,1)</f>
        <v/>
      </c>
    </row>
    <row r="188">
      <c r="A188" s="21" t="n"/>
      <c r="B188" s="6" t="n"/>
      <c r="C188" s="6" t="n"/>
      <c r="D188" s="15">
        <f>IF(OR($B188="",NOT(ISNUMBER($B188)),NOT(ISNUMBER($C188)),$B188&lt;=0,$C188&gt;$B188),"",C188/B188)</f>
        <v/>
      </c>
      <c r="E188" s="22">
        <f>IF(OR($B188="",NOT(ISNUMBER($B188)),NOT(ISNUMBER($C188)),$B188&lt;=0,$C188&gt;$B188),"",SUMIFS($B$5:$B$304,$AB$5:$AB$304,1)-B188)</f>
        <v/>
      </c>
      <c r="F188" s="22">
        <f>IF(OR($B188="",NOT(ISNUMBER($B188)),NOT(ISNUMBER($C188)),$B188&lt;=0,$C188&gt;$B188),"",SUMIFS($C$5:$C$304,$AB$5:$AB$304,1)-C188)</f>
        <v/>
      </c>
      <c r="G188" s="23">
        <f>IF(OR($B188="",NOT(ISNUMBER($B188)),NOT(ISNUMBER($C188)),$B188&lt;=0,$C188&gt;$B188),"",(C188/B188-F188/E188)/SQRT(((C188+F188)/(B188+E188))*(1-((C188+F188)/(B188+E188)))*(1/B188+1/E188)))</f>
        <v/>
      </c>
      <c r="H188" s="13">
        <f>IF(OR($B188="",NOT(ISNUMBER($B188)),NOT(ISNUMBER($C188)),$B188&lt;=0,$C188&gt;$B188),"",2*(1-NORM.S.DIST(ABS(G188),TRUE)))</f>
        <v/>
      </c>
      <c r="I188" s="24">
        <f>IF(OR($B188="",NOT(ISNUMBER($B188)),NOT(ISNUMBER($C188)),$B188&lt;=0,$C188&gt;$B188),"",COUNTIF($H$5:$H$304,"&lt;"&amp;H188)+1)</f>
        <v/>
      </c>
      <c r="J188" s="13">
        <f>IF(OR($B188="",NOT(ISNUMBER($B188)),NOT(ISNUMBER($C188)),$B188&lt;=0,$C188&gt;$B188),"",I188/$S$5*$S$6)</f>
        <v/>
      </c>
      <c r="K188" s="13">
        <f>IF(OR($B188="",NOT(ISNUMBER($B188)),NOT(ISNUMBER($C188)),$B188&lt;=0,$C188&gt;$B188),"",MIN(1,MINIFS($AA$5:$AA$304,$I$5:$I$304,"&gt;="&amp;I188)))</f>
        <v/>
      </c>
      <c r="L188" s="15">
        <f>IF(OR($B188="",NOT(ISNUMBER($B188)),NOT(ISNUMBER($C188)),$B188&lt;=0,$C188&gt;$B188),"",MAX((((C188/B188)+$S$7^2/(2*B188))/(1+$S$7^2/B188))-(($S$7*SQRT((C188/B188)*(1-(C188/B188))/B188+$S$7^2/(4*B188^2)))/(1+$S$7^2/B188)),0))</f>
        <v/>
      </c>
      <c r="M188" s="15">
        <f>IF(OR($B188="",NOT(ISNUMBER($B188)),NOT(ISNUMBER($C188)),$B188&lt;=0,$C188&gt;$B188),"",MIN((((C188/B188)+$S$7^2/(2*B188))/(1+$S$7^2/B188))+(($S$7*SQRT((C188/B188)*(1-(C188/B188))/B188+$S$7^2/(4*B188^2)))/(1+$S$7^2/B188)),1))</f>
        <v/>
      </c>
      <c r="N188" s="25">
        <f>IF(OR($B188="",NOT(ISNUMBER($B188)),NOT(ISNUMBER($C188)),$B188&lt;=0,$C188&gt;$B188),"",IF(ABS(D188-F188/E188)/(F188/E188)&gt;=$S$8,"stands out","-"))</f>
        <v/>
      </c>
      <c r="O188" s="25">
        <f>IF(OR($B188="",NOT(ISNUMBER($B188)),NOT(ISNUMBER($C188)),$B188&lt;=0,$C188&gt;$B188),"",IF(H188&lt;$S$9,"significant","-"))</f>
        <v/>
      </c>
      <c r="P188" s="4">
        <f>IF(AND(ISNUMBER($C188),ISNUMBER($B188),$C188&gt;$B188),"more conversions than clicks - export one conversion per click",IF(OR($B188="",NOT(ISNUMBER($B188)),NOT(ISNUMBER($C188)),$B188&lt;=0,$C188&gt;$B188),"",IF(K188&lt;$S$6,"survives","-")))</f>
        <v/>
      </c>
      <c r="AA188" s="26">
        <f>IF(OR($B188="",NOT(ISNUMBER($B188)),NOT(ISNUMBER($C188)),$B188&lt;=0,$C188&gt;$B188),"",H188*$S$5/I188)</f>
        <v/>
      </c>
      <c r="AB188" s="5">
        <f>IF(OR($B188="",NOT(ISNUMBER($B188)),NOT(ISNUMBER($C188)),$B188&lt;=0,$C188&gt;$B188),0,1)</f>
        <v/>
      </c>
    </row>
    <row r="189">
      <c r="A189" s="21" t="n"/>
      <c r="B189" s="6" t="n"/>
      <c r="C189" s="6" t="n"/>
      <c r="D189" s="15">
        <f>IF(OR($B189="",NOT(ISNUMBER($B189)),NOT(ISNUMBER($C189)),$B189&lt;=0,$C189&gt;$B189),"",C189/B189)</f>
        <v/>
      </c>
      <c r="E189" s="22">
        <f>IF(OR($B189="",NOT(ISNUMBER($B189)),NOT(ISNUMBER($C189)),$B189&lt;=0,$C189&gt;$B189),"",SUMIFS($B$5:$B$304,$AB$5:$AB$304,1)-B189)</f>
        <v/>
      </c>
      <c r="F189" s="22">
        <f>IF(OR($B189="",NOT(ISNUMBER($B189)),NOT(ISNUMBER($C189)),$B189&lt;=0,$C189&gt;$B189),"",SUMIFS($C$5:$C$304,$AB$5:$AB$304,1)-C189)</f>
        <v/>
      </c>
      <c r="G189" s="23">
        <f>IF(OR($B189="",NOT(ISNUMBER($B189)),NOT(ISNUMBER($C189)),$B189&lt;=0,$C189&gt;$B189),"",(C189/B189-F189/E189)/SQRT(((C189+F189)/(B189+E189))*(1-((C189+F189)/(B189+E189)))*(1/B189+1/E189)))</f>
        <v/>
      </c>
      <c r="H189" s="13">
        <f>IF(OR($B189="",NOT(ISNUMBER($B189)),NOT(ISNUMBER($C189)),$B189&lt;=0,$C189&gt;$B189),"",2*(1-NORM.S.DIST(ABS(G189),TRUE)))</f>
        <v/>
      </c>
      <c r="I189" s="24">
        <f>IF(OR($B189="",NOT(ISNUMBER($B189)),NOT(ISNUMBER($C189)),$B189&lt;=0,$C189&gt;$B189),"",COUNTIF($H$5:$H$304,"&lt;"&amp;H189)+1)</f>
        <v/>
      </c>
      <c r="J189" s="13">
        <f>IF(OR($B189="",NOT(ISNUMBER($B189)),NOT(ISNUMBER($C189)),$B189&lt;=0,$C189&gt;$B189),"",I189/$S$5*$S$6)</f>
        <v/>
      </c>
      <c r="K189" s="13">
        <f>IF(OR($B189="",NOT(ISNUMBER($B189)),NOT(ISNUMBER($C189)),$B189&lt;=0,$C189&gt;$B189),"",MIN(1,MINIFS($AA$5:$AA$304,$I$5:$I$304,"&gt;="&amp;I189)))</f>
        <v/>
      </c>
      <c r="L189" s="15">
        <f>IF(OR($B189="",NOT(ISNUMBER($B189)),NOT(ISNUMBER($C189)),$B189&lt;=0,$C189&gt;$B189),"",MAX((((C189/B189)+$S$7^2/(2*B189))/(1+$S$7^2/B189))-(($S$7*SQRT((C189/B189)*(1-(C189/B189))/B189+$S$7^2/(4*B189^2)))/(1+$S$7^2/B189)),0))</f>
        <v/>
      </c>
      <c r="M189" s="15">
        <f>IF(OR($B189="",NOT(ISNUMBER($B189)),NOT(ISNUMBER($C189)),$B189&lt;=0,$C189&gt;$B189),"",MIN((((C189/B189)+$S$7^2/(2*B189))/(1+$S$7^2/B189))+(($S$7*SQRT((C189/B189)*(1-(C189/B189))/B189+$S$7^2/(4*B189^2)))/(1+$S$7^2/B189)),1))</f>
        <v/>
      </c>
      <c r="N189" s="25">
        <f>IF(OR($B189="",NOT(ISNUMBER($B189)),NOT(ISNUMBER($C189)),$B189&lt;=0,$C189&gt;$B189),"",IF(ABS(D189-F189/E189)/(F189/E189)&gt;=$S$8,"stands out","-"))</f>
        <v/>
      </c>
      <c r="O189" s="25">
        <f>IF(OR($B189="",NOT(ISNUMBER($B189)),NOT(ISNUMBER($C189)),$B189&lt;=0,$C189&gt;$B189),"",IF(H189&lt;$S$9,"significant","-"))</f>
        <v/>
      </c>
      <c r="P189" s="4">
        <f>IF(AND(ISNUMBER($C189),ISNUMBER($B189),$C189&gt;$B189),"more conversions than clicks - export one conversion per click",IF(OR($B189="",NOT(ISNUMBER($B189)),NOT(ISNUMBER($C189)),$B189&lt;=0,$C189&gt;$B189),"",IF(K189&lt;$S$6,"survives","-")))</f>
        <v/>
      </c>
      <c r="AA189" s="26">
        <f>IF(OR($B189="",NOT(ISNUMBER($B189)),NOT(ISNUMBER($C189)),$B189&lt;=0,$C189&gt;$B189),"",H189*$S$5/I189)</f>
        <v/>
      </c>
      <c r="AB189" s="5">
        <f>IF(OR($B189="",NOT(ISNUMBER($B189)),NOT(ISNUMBER($C189)),$B189&lt;=0,$C189&gt;$B189),0,1)</f>
        <v/>
      </c>
    </row>
    <row r="190">
      <c r="A190" s="21" t="n"/>
      <c r="B190" s="6" t="n"/>
      <c r="C190" s="6" t="n"/>
      <c r="D190" s="15">
        <f>IF(OR($B190="",NOT(ISNUMBER($B190)),NOT(ISNUMBER($C190)),$B190&lt;=0,$C190&gt;$B190),"",C190/B190)</f>
        <v/>
      </c>
      <c r="E190" s="22">
        <f>IF(OR($B190="",NOT(ISNUMBER($B190)),NOT(ISNUMBER($C190)),$B190&lt;=0,$C190&gt;$B190),"",SUMIFS($B$5:$B$304,$AB$5:$AB$304,1)-B190)</f>
        <v/>
      </c>
      <c r="F190" s="22">
        <f>IF(OR($B190="",NOT(ISNUMBER($B190)),NOT(ISNUMBER($C190)),$B190&lt;=0,$C190&gt;$B190),"",SUMIFS($C$5:$C$304,$AB$5:$AB$304,1)-C190)</f>
        <v/>
      </c>
      <c r="G190" s="23">
        <f>IF(OR($B190="",NOT(ISNUMBER($B190)),NOT(ISNUMBER($C190)),$B190&lt;=0,$C190&gt;$B190),"",(C190/B190-F190/E190)/SQRT(((C190+F190)/(B190+E190))*(1-((C190+F190)/(B190+E190)))*(1/B190+1/E190)))</f>
        <v/>
      </c>
      <c r="H190" s="13">
        <f>IF(OR($B190="",NOT(ISNUMBER($B190)),NOT(ISNUMBER($C190)),$B190&lt;=0,$C190&gt;$B190),"",2*(1-NORM.S.DIST(ABS(G190),TRUE)))</f>
        <v/>
      </c>
      <c r="I190" s="24">
        <f>IF(OR($B190="",NOT(ISNUMBER($B190)),NOT(ISNUMBER($C190)),$B190&lt;=0,$C190&gt;$B190),"",COUNTIF($H$5:$H$304,"&lt;"&amp;H190)+1)</f>
        <v/>
      </c>
      <c r="J190" s="13">
        <f>IF(OR($B190="",NOT(ISNUMBER($B190)),NOT(ISNUMBER($C190)),$B190&lt;=0,$C190&gt;$B190),"",I190/$S$5*$S$6)</f>
        <v/>
      </c>
      <c r="K190" s="13">
        <f>IF(OR($B190="",NOT(ISNUMBER($B190)),NOT(ISNUMBER($C190)),$B190&lt;=0,$C190&gt;$B190),"",MIN(1,MINIFS($AA$5:$AA$304,$I$5:$I$304,"&gt;="&amp;I190)))</f>
        <v/>
      </c>
      <c r="L190" s="15">
        <f>IF(OR($B190="",NOT(ISNUMBER($B190)),NOT(ISNUMBER($C190)),$B190&lt;=0,$C190&gt;$B190),"",MAX((((C190/B190)+$S$7^2/(2*B190))/(1+$S$7^2/B190))-(($S$7*SQRT((C190/B190)*(1-(C190/B190))/B190+$S$7^2/(4*B190^2)))/(1+$S$7^2/B190)),0))</f>
        <v/>
      </c>
      <c r="M190" s="15">
        <f>IF(OR($B190="",NOT(ISNUMBER($B190)),NOT(ISNUMBER($C190)),$B190&lt;=0,$C190&gt;$B190),"",MIN((((C190/B190)+$S$7^2/(2*B190))/(1+$S$7^2/B190))+(($S$7*SQRT((C190/B190)*(1-(C190/B190))/B190+$S$7^2/(4*B190^2)))/(1+$S$7^2/B190)),1))</f>
        <v/>
      </c>
      <c r="N190" s="25">
        <f>IF(OR($B190="",NOT(ISNUMBER($B190)),NOT(ISNUMBER($C190)),$B190&lt;=0,$C190&gt;$B190),"",IF(ABS(D190-F190/E190)/(F190/E190)&gt;=$S$8,"stands out","-"))</f>
        <v/>
      </c>
      <c r="O190" s="25">
        <f>IF(OR($B190="",NOT(ISNUMBER($B190)),NOT(ISNUMBER($C190)),$B190&lt;=0,$C190&gt;$B190),"",IF(H190&lt;$S$9,"significant","-"))</f>
        <v/>
      </c>
      <c r="P190" s="4">
        <f>IF(AND(ISNUMBER($C190),ISNUMBER($B190),$C190&gt;$B190),"more conversions than clicks - export one conversion per click",IF(OR($B190="",NOT(ISNUMBER($B190)),NOT(ISNUMBER($C190)),$B190&lt;=0,$C190&gt;$B190),"",IF(K190&lt;$S$6,"survives","-")))</f>
        <v/>
      </c>
      <c r="AA190" s="26">
        <f>IF(OR($B190="",NOT(ISNUMBER($B190)),NOT(ISNUMBER($C190)),$B190&lt;=0,$C190&gt;$B190),"",H190*$S$5/I190)</f>
        <v/>
      </c>
      <c r="AB190" s="5">
        <f>IF(OR($B190="",NOT(ISNUMBER($B190)),NOT(ISNUMBER($C190)),$B190&lt;=0,$C190&gt;$B190),0,1)</f>
        <v/>
      </c>
    </row>
    <row r="191">
      <c r="A191" s="21" t="n"/>
      <c r="B191" s="6" t="n"/>
      <c r="C191" s="6" t="n"/>
      <c r="D191" s="15">
        <f>IF(OR($B191="",NOT(ISNUMBER($B191)),NOT(ISNUMBER($C191)),$B191&lt;=0,$C191&gt;$B191),"",C191/B191)</f>
        <v/>
      </c>
      <c r="E191" s="22">
        <f>IF(OR($B191="",NOT(ISNUMBER($B191)),NOT(ISNUMBER($C191)),$B191&lt;=0,$C191&gt;$B191),"",SUMIFS($B$5:$B$304,$AB$5:$AB$304,1)-B191)</f>
        <v/>
      </c>
      <c r="F191" s="22">
        <f>IF(OR($B191="",NOT(ISNUMBER($B191)),NOT(ISNUMBER($C191)),$B191&lt;=0,$C191&gt;$B191),"",SUMIFS($C$5:$C$304,$AB$5:$AB$304,1)-C191)</f>
        <v/>
      </c>
      <c r="G191" s="23">
        <f>IF(OR($B191="",NOT(ISNUMBER($B191)),NOT(ISNUMBER($C191)),$B191&lt;=0,$C191&gt;$B191),"",(C191/B191-F191/E191)/SQRT(((C191+F191)/(B191+E191))*(1-((C191+F191)/(B191+E191)))*(1/B191+1/E191)))</f>
        <v/>
      </c>
      <c r="H191" s="13">
        <f>IF(OR($B191="",NOT(ISNUMBER($B191)),NOT(ISNUMBER($C191)),$B191&lt;=0,$C191&gt;$B191),"",2*(1-NORM.S.DIST(ABS(G191),TRUE)))</f>
        <v/>
      </c>
      <c r="I191" s="24">
        <f>IF(OR($B191="",NOT(ISNUMBER($B191)),NOT(ISNUMBER($C191)),$B191&lt;=0,$C191&gt;$B191),"",COUNTIF($H$5:$H$304,"&lt;"&amp;H191)+1)</f>
        <v/>
      </c>
      <c r="J191" s="13">
        <f>IF(OR($B191="",NOT(ISNUMBER($B191)),NOT(ISNUMBER($C191)),$B191&lt;=0,$C191&gt;$B191),"",I191/$S$5*$S$6)</f>
        <v/>
      </c>
      <c r="K191" s="13">
        <f>IF(OR($B191="",NOT(ISNUMBER($B191)),NOT(ISNUMBER($C191)),$B191&lt;=0,$C191&gt;$B191),"",MIN(1,MINIFS($AA$5:$AA$304,$I$5:$I$304,"&gt;="&amp;I191)))</f>
        <v/>
      </c>
      <c r="L191" s="15">
        <f>IF(OR($B191="",NOT(ISNUMBER($B191)),NOT(ISNUMBER($C191)),$B191&lt;=0,$C191&gt;$B191),"",MAX((((C191/B191)+$S$7^2/(2*B191))/(1+$S$7^2/B191))-(($S$7*SQRT((C191/B191)*(1-(C191/B191))/B191+$S$7^2/(4*B191^2)))/(1+$S$7^2/B191)),0))</f>
        <v/>
      </c>
      <c r="M191" s="15">
        <f>IF(OR($B191="",NOT(ISNUMBER($B191)),NOT(ISNUMBER($C191)),$B191&lt;=0,$C191&gt;$B191),"",MIN((((C191/B191)+$S$7^2/(2*B191))/(1+$S$7^2/B191))+(($S$7*SQRT((C191/B191)*(1-(C191/B191))/B191+$S$7^2/(4*B191^2)))/(1+$S$7^2/B191)),1))</f>
        <v/>
      </c>
      <c r="N191" s="25">
        <f>IF(OR($B191="",NOT(ISNUMBER($B191)),NOT(ISNUMBER($C191)),$B191&lt;=0,$C191&gt;$B191),"",IF(ABS(D191-F191/E191)/(F191/E191)&gt;=$S$8,"stands out","-"))</f>
        <v/>
      </c>
      <c r="O191" s="25">
        <f>IF(OR($B191="",NOT(ISNUMBER($B191)),NOT(ISNUMBER($C191)),$B191&lt;=0,$C191&gt;$B191),"",IF(H191&lt;$S$9,"significant","-"))</f>
        <v/>
      </c>
      <c r="P191" s="4">
        <f>IF(AND(ISNUMBER($C191),ISNUMBER($B191),$C191&gt;$B191),"more conversions than clicks - export one conversion per click",IF(OR($B191="",NOT(ISNUMBER($B191)),NOT(ISNUMBER($C191)),$B191&lt;=0,$C191&gt;$B191),"",IF(K191&lt;$S$6,"survives","-")))</f>
        <v/>
      </c>
      <c r="AA191" s="26">
        <f>IF(OR($B191="",NOT(ISNUMBER($B191)),NOT(ISNUMBER($C191)),$B191&lt;=0,$C191&gt;$B191),"",H191*$S$5/I191)</f>
        <v/>
      </c>
      <c r="AB191" s="5">
        <f>IF(OR($B191="",NOT(ISNUMBER($B191)),NOT(ISNUMBER($C191)),$B191&lt;=0,$C191&gt;$B191),0,1)</f>
        <v/>
      </c>
    </row>
    <row r="192">
      <c r="A192" s="21" t="n"/>
      <c r="B192" s="6" t="n"/>
      <c r="C192" s="6" t="n"/>
      <c r="D192" s="15">
        <f>IF(OR($B192="",NOT(ISNUMBER($B192)),NOT(ISNUMBER($C192)),$B192&lt;=0,$C192&gt;$B192),"",C192/B192)</f>
        <v/>
      </c>
      <c r="E192" s="22">
        <f>IF(OR($B192="",NOT(ISNUMBER($B192)),NOT(ISNUMBER($C192)),$B192&lt;=0,$C192&gt;$B192),"",SUMIFS($B$5:$B$304,$AB$5:$AB$304,1)-B192)</f>
        <v/>
      </c>
      <c r="F192" s="22">
        <f>IF(OR($B192="",NOT(ISNUMBER($B192)),NOT(ISNUMBER($C192)),$B192&lt;=0,$C192&gt;$B192),"",SUMIFS($C$5:$C$304,$AB$5:$AB$304,1)-C192)</f>
        <v/>
      </c>
      <c r="G192" s="23">
        <f>IF(OR($B192="",NOT(ISNUMBER($B192)),NOT(ISNUMBER($C192)),$B192&lt;=0,$C192&gt;$B192),"",(C192/B192-F192/E192)/SQRT(((C192+F192)/(B192+E192))*(1-((C192+F192)/(B192+E192)))*(1/B192+1/E192)))</f>
        <v/>
      </c>
      <c r="H192" s="13">
        <f>IF(OR($B192="",NOT(ISNUMBER($B192)),NOT(ISNUMBER($C192)),$B192&lt;=0,$C192&gt;$B192),"",2*(1-NORM.S.DIST(ABS(G192),TRUE)))</f>
        <v/>
      </c>
      <c r="I192" s="24">
        <f>IF(OR($B192="",NOT(ISNUMBER($B192)),NOT(ISNUMBER($C192)),$B192&lt;=0,$C192&gt;$B192),"",COUNTIF($H$5:$H$304,"&lt;"&amp;H192)+1)</f>
        <v/>
      </c>
      <c r="J192" s="13">
        <f>IF(OR($B192="",NOT(ISNUMBER($B192)),NOT(ISNUMBER($C192)),$B192&lt;=0,$C192&gt;$B192),"",I192/$S$5*$S$6)</f>
        <v/>
      </c>
      <c r="K192" s="13">
        <f>IF(OR($B192="",NOT(ISNUMBER($B192)),NOT(ISNUMBER($C192)),$B192&lt;=0,$C192&gt;$B192),"",MIN(1,MINIFS($AA$5:$AA$304,$I$5:$I$304,"&gt;="&amp;I192)))</f>
        <v/>
      </c>
      <c r="L192" s="15">
        <f>IF(OR($B192="",NOT(ISNUMBER($B192)),NOT(ISNUMBER($C192)),$B192&lt;=0,$C192&gt;$B192),"",MAX((((C192/B192)+$S$7^2/(2*B192))/(1+$S$7^2/B192))-(($S$7*SQRT((C192/B192)*(1-(C192/B192))/B192+$S$7^2/(4*B192^2)))/(1+$S$7^2/B192)),0))</f>
        <v/>
      </c>
      <c r="M192" s="15">
        <f>IF(OR($B192="",NOT(ISNUMBER($B192)),NOT(ISNUMBER($C192)),$B192&lt;=0,$C192&gt;$B192),"",MIN((((C192/B192)+$S$7^2/(2*B192))/(1+$S$7^2/B192))+(($S$7*SQRT((C192/B192)*(1-(C192/B192))/B192+$S$7^2/(4*B192^2)))/(1+$S$7^2/B192)),1))</f>
        <v/>
      </c>
      <c r="N192" s="25">
        <f>IF(OR($B192="",NOT(ISNUMBER($B192)),NOT(ISNUMBER($C192)),$B192&lt;=0,$C192&gt;$B192),"",IF(ABS(D192-F192/E192)/(F192/E192)&gt;=$S$8,"stands out","-"))</f>
        <v/>
      </c>
      <c r="O192" s="25">
        <f>IF(OR($B192="",NOT(ISNUMBER($B192)),NOT(ISNUMBER($C192)),$B192&lt;=0,$C192&gt;$B192),"",IF(H192&lt;$S$9,"significant","-"))</f>
        <v/>
      </c>
      <c r="P192" s="4">
        <f>IF(AND(ISNUMBER($C192),ISNUMBER($B192),$C192&gt;$B192),"more conversions than clicks - export one conversion per click",IF(OR($B192="",NOT(ISNUMBER($B192)),NOT(ISNUMBER($C192)),$B192&lt;=0,$C192&gt;$B192),"",IF(K192&lt;$S$6,"survives","-")))</f>
        <v/>
      </c>
      <c r="AA192" s="26">
        <f>IF(OR($B192="",NOT(ISNUMBER($B192)),NOT(ISNUMBER($C192)),$B192&lt;=0,$C192&gt;$B192),"",H192*$S$5/I192)</f>
        <v/>
      </c>
      <c r="AB192" s="5">
        <f>IF(OR($B192="",NOT(ISNUMBER($B192)),NOT(ISNUMBER($C192)),$B192&lt;=0,$C192&gt;$B192),0,1)</f>
        <v/>
      </c>
    </row>
    <row r="193">
      <c r="A193" s="21" t="n"/>
      <c r="B193" s="6" t="n"/>
      <c r="C193" s="6" t="n"/>
      <c r="D193" s="15">
        <f>IF(OR($B193="",NOT(ISNUMBER($B193)),NOT(ISNUMBER($C193)),$B193&lt;=0,$C193&gt;$B193),"",C193/B193)</f>
        <v/>
      </c>
      <c r="E193" s="22">
        <f>IF(OR($B193="",NOT(ISNUMBER($B193)),NOT(ISNUMBER($C193)),$B193&lt;=0,$C193&gt;$B193),"",SUMIFS($B$5:$B$304,$AB$5:$AB$304,1)-B193)</f>
        <v/>
      </c>
      <c r="F193" s="22">
        <f>IF(OR($B193="",NOT(ISNUMBER($B193)),NOT(ISNUMBER($C193)),$B193&lt;=0,$C193&gt;$B193),"",SUMIFS($C$5:$C$304,$AB$5:$AB$304,1)-C193)</f>
        <v/>
      </c>
      <c r="G193" s="23">
        <f>IF(OR($B193="",NOT(ISNUMBER($B193)),NOT(ISNUMBER($C193)),$B193&lt;=0,$C193&gt;$B193),"",(C193/B193-F193/E193)/SQRT(((C193+F193)/(B193+E193))*(1-((C193+F193)/(B193+E193)))*(1/B193+1/E193)))</f>
        <v/>
      </c>
      <c r="H193" s="13">
        <f>IF(OR($B193="",NOT(ISNUMBER($B193)),NOT(ISNUMBER($C193)),$B193&lt;=0,$C193&gt;$B193),"",2*(1-NORM.S.DIST(ABS(G193),TRUE)))</f>
        <v/>
      </c>
      <c r="I193" s="24">
        <f>IF(OR($B193="",NOT(ISNUMBER($B193)),NOT(ISNUMBER($C193)),$B193&lt;=0,$C193&gt;$B193),"",COUNTIF($H$5:$H$304,"&lt;"&amp;H193)+1)</f>
        <v/>
      </c>
      <c r="J193" s="13">
        <f>IF(OR($B193="",NOT(ISNUMBER($B193)),NOT(ISNUMBER($C193)),$B193&lt;=0,$C193&gt;$B193),"",I193/$S$5*$S$6)</f>
        <v/>
      </c>
      <c r="K193" s="13">
        <f>IF(OR($B193="",NOT(ISNUMBER($B193)),NOT(ISNUMBER($C193)),$B193&lt;=0,$C193&gt;$B193),"",MIN(1,MINIFS($AA$5:$AA$304,$I$5:$I$304,"&gt;="&amp;I193)))</f>
        <v/>
      </c>
      <c r="L193" s="15">
        <f>IF(OR($B193="",NOT(ISNUMBER($B193)),NOT(ISNUMBER($C193)),$B193&lt;=0,$C193&gt;$B193),"",MAX((((C193/B193)+$S$7^2/(2*B193))/(1+$S$7^2/B193))-(($S$7*SQRT((C193/B193)*(1-(C193/B193))/B193+$S$7^2/(4*B193^2)))/(1+$S$7^2/B193)),0))</f>
        <v/>
      </c>
      <c r="M193" s="15">
        <f>IF(OR($B193="",NOT(ISNUMBER($B193)),NOT(ISNUMBER($C193)),$B193&lt;=0,$C193&gt;$B193),"",MIN((((C193/B193)+$S$7^2/(2*B193))/(1+$S$7^2/B193))+(($S$7*SQRT((C193/B193)*(1-(C193/B193))/B193+$S$7^2/(4*B193^2)))/(1+$S$7^2/B193)),1))</f>
        <v/>
      </c>
      <c r="N193" s="25">
        <f>IF(OR($B193="",NOT(ISNUMBER($B193)),NOT(ISNUMBER($C193)),$B193&lt;=0,$C193&gt;$B193),"",IF(ABS(D193-F193/E193)/(F193/E193)&gt;=$S$8,"stands out","-"))</f>
        <v/>
      </c>
      <c r="O193" s="25">
        <f>IF(OR($B193="",NOT(ISNUMBER($B193)),NOT(ISNUMBER($C193)),$B193&lt;=0,$C193&gt;$B193),"",IF(H193&lt;$S$9,"significant","-"))</f>
        <v/>
      </c>
      <c r="P193" s="4">
        <f>IF(AND(ISNUMBER($C193),ISNUMBER($B193),$C193&gt;$B193),"more conversions than clicks - export one conversion per click",IF(OR($B193="",NOT(ISNUMBER($B193)),NOT(ISNUMBER($C193)),$B193&lt;=0,$C193&gt;$B193),"",IF(K193&lt;$S$6,"survives","-")))</f>
        <v/>
      </c>
      <c r="AA193" s="26">
        <f>IF(OR($B193="",NOT(ISNUMBER($B193)),NOT(ISNUMBER($C193)),$B193&lt;=0,$C193&gt;$B193),"",H193*$S$5/I193)</f>
        <v/>
      </c>
      <c r="AB193" s="5">
        <f>IF(OR($B193="",NOT(ISNUMBER($B193)),NOT(ISNUMBER($C193)),$B193&lt;=0,$C193&gt;$B193),0,1)</f>
        <v/>
      </c>
    </row>
    <row r="194">
      <c r="A194" s="21" t="n"/>
      <c r="B194" s="6" t="n"/>
      <c r="C194" s="6" t="n"/>
      <c r="D194" s="15">
        <f>IF(OR($B194="",NOT(ISNUMBER($B194)),NOT(ISNUMBER($C194)),$B194&lt;=0,$C194&gt;$B194),"",C194/B194)</f>
        <v/>
      </c>
      <c r="E194" s="22">
        <f>IF(OR($B194="",NOT(ISNUMBER($B194)),NOT(ISNUMBER($C194)),$B194&lt;=0,$C194&gt;$B194),"",SUMIFS($B$5:$B$304,$AB$5:$AB$304,1)-B194)</f>
        <v/>
      </c>
      <c r="F194" s="22">
        <f>IF(OR($B194="",NOT(ISNUMBER($B194)),NOT(ISNUMBER($C194)),$B194&lt;=0,$C194&gt;$B194),"",SUMIFS($C$5:$C$304,$AB$5:$AB$304,1)-C194)</f>
        <v/>
      </c>
      <c r="G194" s="23">
        <f>IF(OR($B194="",NOT(ISNUMBER($B194)),NOT(ISNUMBER($C194)),$B194&lt;=0,$C194&gt;$B194),"",(C194/B194-F194/E194)/SQRT(((C194+F194)/(B194+E194))*(1-((C194+F194)/(B194+E194)))*(1/B194+1/E194)))</f>
        <v/>
      </c>
      <c r="H194" s="13">
        <f>IF(OR($B194="",NOT(ISNUMBER($B194)),NOT(ISNUMBER($C194)),$B194&lt;=0,$C194&gt;$B194),"",2*(1-NORM.S.DIST(ABS(G194),TRUE)))</f>
        <v/>
      </c>
      <c r="I194" s="24">
        <f>IF(OR($B194="",NOT(ISNUMBER($B194)),NOT(ISNUMBER($C194)),$B194&lt;=0,$C194&gt;$B194),"",COUNTIF($H$5:$H$304,"&lt;"&amp;H194)+1)</f>
        <v/>
      </c>
      <c r="J194" s="13">
        <f>IF(OR($B194="",NOT(ISNUMBER($B194)),NOT(ISNUMBER($C194)),$B194&lt;=0,$C194&gt;$B194),"",I194/$S$5*$S$6)</f>
        <v/>
      </c>
      <c r="K194" s="13">
        <f>IF(OR($B194="",NOT(ISNUMBER($B194)),NOT(ISNUMBER($C194)),$B194&lt;=0,$C194&gt;$B194),"",MIN(1,MINIFS($AA$5:$AA$304,$I$5:$I$304,"&gt;="&amp;I194)))</f>
        <v/>
      </c>
      <c r="L194" s="15">
        <f>IF(OR($B194="",NOT(ISNUMBER($B194)),NOT(ISNUMBER($C194)),$B194&lt;=0,$C194&gt;$B194),"",MAX((((C194/B194)+$S$7^2/(2*B194))/(1+$S$7^2/B194))-(($S$7*SQRT((C194/B194)*(1-(C194/B194))/B194+$S$7^2/(4*B194^2)))/(1+$S$7^2/B194)),0))</f>
        <v/>
      </c>
      <c r="M194" s="15">
        <f>IF(OR($B194="",NOT(ISNUMBER($B194)),NOT(ISNUMBER($C194)),$B194&lt;=0,$C194&gt;$B194),"",MIN((((C194/B194)+$S$7^2/(2*B194))/(1+$S$7^2/B194))+(($S$7*SQRT((C194/B194)*(1-(C194/B194))/B194+$S$7^2/(4*B194^2)))/(1+$S$7^2/B194)),1))</f>
        <v/>
      </c>
      <c r="N194" s="25">
        <f>IF(OR($B194="",NOT(ISNUMBER($B194)),NOT(ISNUMBER($C194)),$B194&lt;=0,$C194&gt;$B194),"",IF(ABS(D194-F194/E194)/(F194/E194)&gt;=$S$8,"stands out","-"))</f>
        <v/>
      </c>
      <c r="O194" s="25">
        <f>IF(OR($B194="",NOT(ISNUMBER($B194)),NOT(ISNUMBER($C194)),$B194&lt;=0,$C194&gt;$B194),"",IF(H194&lt;$S$9,"significant","-"))</f>
        <v/>
      </c>
      <c r="P194" s="4">
        <f>IF(AND(ISNUMBER($C194),ISNUMBER($B194),$C194&gt;$B194),"more conversions than clicks - export one conversion per click",IF(OR($B194="",NOT(ISNUMBER($B194)),NOT(ISNUMBER($C194)),$B194&lt;=0,$C194&gt;$B194),"",IF(K194&lt;$S$6,"survives","-")))</f>
        <v/>
      </c>
      <c r="AA194" s="26">
        <f>IF(OR($B194="",NOT(ISNUMBER($B194)),NOT(ISNUMBER($C194)),$B194&lt;=0,$C194&gt;$B194),"",H194*$S$5/I194)</f>
        <v/>
      </c>
      <c r="AB194" s="5">
        <f>IF(OR($B194="",NOT(ISNUMBER($B194)),NOT(ISNUMBER($C194)),$B194&lt;=0,$C194&gt;$B194),0,1)</f>
        <v/>
      </c>
    </row>
    <row r="195">
      <c r="A195" s="21" t="n"/>
      <c r="B195" s="6" t="n"/>
      <c r="C195" s="6" t="n"/>
      <c r="D195" s="15">
        <f>IF(OR($B195="",NOT(ISNUMBER($B195)),NOT(ISNUMBER($C195)),$B195&lt;=0,$C195&gt;$B195),"",C195/B195)</f>
        <v/>
      </c>
      <c r="E195" s="22">
        <f>IF(OR($B195="",NOT(ISNUMBER($B195)),NOT(ISNUMBER($C195)),$B195&lt;=0,$C195&gt;$B195),"",SUMIFS($B$5:$B$304,$AB$5:$AB$304,1)-B195)</f>
        <v/>
      </c>
      <c r="F195" s="22">
        <f>IF(OR($B195="",NOT(ISNUMBER($B195)),NOT(ISNUMBER($C195)),$B195&lt;=0,$C195&gt;$B195),"",SUMIFS($C$5:$C$304,$AB$5:$AB$304,1)-C195)</f>
        <v/>
      </c>
      <c r="G195" s="23">
        <f>IF(OR($B195="",NOT(ISNUMBER($B195)),NOT(ISNUMBER($C195)),$B195&lt;=0,$C195&gt;$B195),"",(C195/B195-F195/E195)/SQRT(((C195+F195)/(B195+E195))*(1-((C195+F195)/(B195+E195)))*(1/B195+1/E195)))</f>
        <v/>
      </c>
      <c r="H195" s="13">
        <f>IF(OR($B195="",NOT(ISNUMBER($B195)),NOT(ISNUMBER($C195)),$B195&lt;=0,$C195&gt;$B195),"",2*(1-NORM.S.DIST(ABS(G195),TRUE)))</f>
        <v/>
      </c>
      <c r="I195" s="24">
        <f>IF(OR($B195="",NOT(ISNUMBER($B195)),NOT(ISNUMBER($C195)),$B195&lt;=0,$C195&gt;$B195),"",COUNTIF($H$5:$H$304,"&lt;"&amp;H195)+1)</f>
        <v/>
      </c>
      <c r="J195" s="13">
        <f>IF(OR($B195="",NOT(ISNUMBER($B195)),NOT(ISNUMBER($C195)),$B195&lt;=0,$C195&gt;$B195),"",I195/$S$5*$S$6)</f>
        <v/>
      </c>
      <c r="K195" s="13">
        <f>IF(OR($B195="",NOT(ISNUMBER($B195)),NOT(ISNUMBER($C195)),$B195&lt;=0,$C195&gt;$B195),"",MIN(1,MINIFS($AA$5:$AA$304,$I$5:$I$304,"&gt;="&amp;I195)))</f>
        <v/>
      </c>
      <c r="L195" s="15">
        <f>IF(OR($B195="",NOT(ISNUMBER($B195)),NOT(ISNUMBER($C195)),$B195&lt;=0,$C195&gt;$B195),"",MAX((((C195/B195)+$S$7^2/(2*B195))/(1+$S$7^2/B195))-(($S$7*SQRT((C195/B195)*(1-(C195/B195))/B195+$S$7^2/(4*B195^2)))/(1+$S$7^2/B195)),0))</f>
        <v/>
      </c>
      <c r="M195" s="15">
        <f>IF(OR($B195="",NOT(ISNUMBER($B195)),NOT(ISNUMBER($C195)),$B195&lt;=0,$C195&gt;$B195),"",MIN((((C195/B195)+$S$7^2/(2*B195))/(1+$S$7^2/B195))+(($S$7*SQRT((C195/B195)*(1-(C195/B195))/B195+$S$7^2/(4*B195^2)))/(1+$S$7^2/B195)),1))</f>
        <v/>
      </c>
      <c r="N195" s="25">
        <f>IF(OR($B195="",NOT(ISNUMBER($B195)),NOT(ISNUMBER($C195)),$B195&lt;=0,$C195&gt;$B195),"",IF(ABS(D195-F195/E195)/(F195/E195)&gt;=$S$8,"stands out","-"))</f>
        <v/>
      </c>
      <c r="O195" s="25">
        <f>IF(OR($B195="",NOT(ISNUMBER($B195)),NOT(ISNUMBER($C195)),$B195&lt;=0,$C195&gt;$B195),"",IF(H195&lt;$S$9,"significant","-"))</f>
        <v/>
      </c>
      <c r="P195" s="4">
        <f>IF(AND(ISNUMBER($C195),ISNUMBER($B195),$C195&gt;$B195),"more conversions than clicks - export one conversion per click",IF(OR($B195="",NOT(ISNUMBER($B195)),NOT(ISNUMBER($C195)),$B195&lt;=0,$C195&gt;$B195),"",IF(K195&lt;$S$6,"survives","-")))</f>
        <v/>
      </c>
      <c r="AA195" s="26">
        <f>IF(OR($B195="",NOT(ISNUMBER($B195)),NOT(ISNUMBER($C195)),$B195&lt;=0,$C195&gt;$B195),"",H195*$S$5/I195)</f>
        <v/>
      </c>
      <c r="AB195" s="5">
        <f>IF(OR($B195="",NOT(ISNUMBER($B195)),NOT(ISNUMBER($C195)),$B195&lt;=0,$C195&gt;$B195),0,1)</f>
        <v/>
      </c>
    </row>
    <row r="196">
      <c r="A196" s="21" t="n"/>
      <c r="B196" s="6" t="n"/>
      <c r="C196" s="6" t="n"/>
      <c r="D196" s="15">
        <f>IF(OR($B196="",NOT(ISNUMBER($B196)),NOT(ISNUMBER($C196)),$B196&lt;=0,$C196&gt;$B196),"",C196/B196)</f>
        <v/>
      </c>
      <c r="E196" s="22">
        <f>IF(OR($B196="",NOT(ISNUMBER($B196)),NOT(ISNUMBER($C196)),$B196&lt;=0,$C196&gt;$B196),"",SUMIFS($B$5:$B$304,$AB$5:$AB$304,1)-B196)</f>
        <v/>
      </c>
      <c r="F196" s="22">
        <f>IF(OR($B196="",NOT(ISNUMBER($B196)),NOT(ISNUMBER($C196)),$B196&lt;=0,$C196&gt;$B196),"",SUMIFS($C$5:$C$304,$AB$5:$AB$304,1)-C196)</f>
        <v/>
      </c>
      <c r="G196" s="23">
        <f>IF(OR($B196="",NOT(ISNUMBER($B196)),NOT(ISNUMBER($C196)),$B196&lt;=0,$C196&gt;$B196),"",(C196/B196-F196/E196)/SQRT(((C196+F196)/(B196+E196))*(1-((C196+F196)/(B196+E196)))*(1/B196+1/E196)))</f>
        <v/>
      </c>
      <c r="H196" s="13">
        <f>IF(OR($B196="",NOT(ISNUMBER($B196)),NOT(ISNUMBER($C196)),$B196&lt;=0,$C196&gt;$B196),"",2*(1-NORM.S.DIST(ABS(G196),TRUE)))</f>
        <v/>
      </c>
      <c r="I196" s="24">
        <f>IF(OR($B196="",NOT(ISNUMBER($B196)),NOT(ISNUMBER($C196)),$B196&lt;=0,$C196&gt;$B196),"",COUNTIF($H$5:$H$304,"&lt;"&amp;H196)+1)</f>
        <v/>
      </c>
      <c r="J196" s="13">
        <f>IF(OR($B196="",NOT(ISNUMBER($B196)),NOT(ISNUMBER($C196)),$B196&lt;=0,$C196&gt;$B196),"",I196/$S$5*$S$6)</f>
        <v/>
      </c>
      <c r="K196" s="13">
        <f>IF(OR($B196="",NOT(ISNUMBER($B196)),NOT(ISNUMBER($C196)),$B196&lt;=0,$C196&gt;$B196),"",MIN(1,MINIFS($AA$5:$AA$304,$I$5:$I$304,"&gt;="&amp;I196)))</f>
        <v/>
      </c>
      <c r="L196" s="15">
        <f>IF(OR($B196="",NOT(ISNUMBER($B196)),NOT(ISNUMBER($C196)),$B196&lt;=0,$C196&gt;$B196),"",MAX((((C196/B196)+$S$7^2/(2*B196))/(1+$S$7^2/B196))-(($S$7*SQRT((C196/B196)*(1-(C196/B196))/B196+$S$7^2/(4*B196^2)))/(1+$S$7^2/B196)),0))</f>
        <v/>
      </c>
      <c r="M196" s="15">
        <f>IF(OR($B196="",NOT(ISNUMBER($B196)),NOT(ISNUMBER($C196)),$B196&lt;=0,$C196&gt;$B196),"",MIN((((C196/B196)+$S$7^2/(2*B196))/(1+$S$7^2/B196))+(($S$7*SQRT((C196/B196)*(1-(C196/B196))/B196+$S$7^2/(4*B196^2)))/(1+$S$7^2/B196)),1))</f>
        <v/>
      </c>
      <c r="N196" s="25">
        <f>IF(OR($B196="",NOT(ISNUMBER($B196)),NOT(ISNUMBER($C196)),$B196&lt;=0,$C196&gt;$B196),"",IF(ABS(D196-F196/E196)/(F196/E196)&gt;=$S$8,"stands out","-"))</f>
        <v/>
      </c>
      <c r="O196" s="25">
        <f>IF(OR($B196="",NOT(ISNUMBER($B196)),NOT(ISNUMBER($C196)),$B196&lt;=0,$C196&gt;$B196),"",IF(H196&lt;$S$9,"significant","-"))</f>
        <v/>
      </c>
      <c r="P196" s="4">
        <f>IF(AND(ISNUMBER($C196),ISNUMBER($B196),$C196&gt;$B196),"more conversions than clicks - export one conversion per click",IF(OR($B196="",NOT(ISNUMBER($B196)),NOT(ISNUMBER($C196)),$B196&lt;=0,$C196&gt;$B196),"",IF(K196&lt;$S$6,"survives","-")))</f>
        <v/>
      </c>
      <c r="AA196" s="26">
        <f>IF(OR($B196="",NOT(ISNUMBER($B196)),NOT(ISNUMBER($C196)),$B196&lt;=0,$C196&gt;$B196),"",H196*$S$5/I196)</f>
        <v/>
      </c>
      <c r="AB196" s="5">
        <f>IF(OR($B196="",NOT(ISNUMBER($B196)),NOT(ISNUMBER($C196)),$B196&lt;=0,$C196&gt;$B196),0,1)</f>
        <v/>
      </c>
    </row>
    <row r="197">
      <c r="A197" s="21" t="n"/>
      <c r="B197" s="6" t="n"/>
      <c r="C197" s="6" t="n"/>
      <c r="D197" s="15">
        <f>IF(OR($B197="",NOT(ISNUMBER($B197)),NOT(ISNUMBER($C197)),$B197&lt;=0,$C197&gt;$B197),"",C197/B197)</f>
        <v/>
      </c>
      <c r="E197" s="22">
        <f>IF(OR($B197="",NOT(ISNUMBER($B197)),NOT(ISNUMBER($C197)),$B197&lt;=0,$C197&gt;$B197),"",SUMIFS($B$5:$B$304,$AB$5:$AB$304,1)-B197)</f>
        <v/>
      </c>
      <c r="F197" s="22">
        <f>IF(OR($B197="",NOT(ISNUMBER($B197)),NOT(ISNUMBER($C197)),$B197&lt;=0,$C197&gt;$B197),"",SUMIFS($C$5:$C$304,$AB$5:$AB$304,1)-C197)</f>
        <v/>
      </c>
      <c r="G197" s="23">
        <f>IF(OR($B197="",NOT(ISNUMBER($B197)),NOT(ISNUMBER($C197)),$B197&lt;=0,$C197&gt;$B197),"",(C197/B197-F197/E197)/SQRT(((C197+F197)/(B197+E197))*(1-((C197+F197)/(B197+E197)))*(1/B197+1/E197)))</f>
        <v/>
      </c>
      <c r="H197" s="13">
        <f>IF(OR($B197="",NOT(ISNUMBER($B197)),NOT(ISNUMBER($C197)),$B197&lt;=0,$C197&gt;$B197),"",2*(1-NORM.S.DIST(ABS(G197),TRUE)))</f>
        <v/>
      </c>
      <c r="I197" s="24">
        <f>IF(OR($B197="",NOT(ISNUMBER($B197)),NOT(ISNUMBER($C197)),$B197&lt;=0,$C197&gt;$B197),"",COUNTIF($H$5:$H$304,"&lt;"&amp;H197)+1)</f>
        <v/>
      </c>
      <c r="J197" s="13">
        <f>IF(OR($B197="",NOT(ISNUMBER($B197)),NOT(ISNUMBER($C197)),$B197&lt;=0,$C197&gt;$B197),"",I197/$S$5*$S$6)</f>
        <v/>
      </c>
      <c r="K197" s="13">
        <f>IF(OR($B197="",NOT(ISNUMBER($B197)),NOT(ISNUMBER($C197)),$B197&lt;=0,$C197&gt;$B197),"",MIN(1,MINIFS($AA$5:$AA$304,$I$5:$I$304,"&gt;="&amp;I197)))</f>
        <v/>
      </c>
      <c r="L197" s="15">
        <f>IF(OR($B197="",NOT(ISNUMBER($B197)),NOT(ISNUMBER($C197)),$B197&lt;=0,$C197&gt;$B197),"",MAX((((C197/B197)+$S$7^2/(2*B197))/(1+$S$7^2/B197))-(($S$7*SQRT((C197/B197)*(1-(C197/B197))/B197+$S$7^2/(4*B197^2)))/(1+$S$7^2/B197)),0))</f>
        <v/>
      </c>
      <c r="M197" s="15">
        <f>IF(OR($B197="",NOT(ISNUMBER($B197)),NOT(ISNUMBER($C197)),$B197&lt;=0,$C197&gt;$B197),"",MIN((((C197/B197)+$S$7^2/(2*B197))/(1+$S$7^2/B197))+(($S$7*SQRT((C197/B197)*(1-(C197/B197))/B197+$S$7^2/(4*B197^2)))/(1+$S$7^2/B197)),1))</f>
        <v/>
      </c>
      <c r="N197" s="25">
        <f>IF(OR($B197="",NOT(ISNUMBER($B197)),NOT(ISNUMBER($C197)),$B197&lt;=0,$C197&gt;$B197),"",IF(ABS(D197-F197/E197)/(F197/E197)&gt;=$S$8,"stands out","-"))</f>
        <v/>
      </c>
      <c r="O197" s="25">
        <f>IF(OR($B197="",NOT(ISNUMBER($B197)),NOT(ISNUMBER($C197)),$B197&lt;=0,$C197&gt;$B197),"",IF(H197&lt;$S$9,"significant","-"))</f>
        <v/>
      </c>
      <c r="P197" s="4">
        <f>IF(AND(ISNUMBER($C197),ISNUMBER($B197),$C197&gt;$B197),"more conversions than clicks - export one conversion per click",IF(OR($B197="",NOT(ISNUMBER($B197)),NOT(ISNUMBER($C197)),$B197&lt;=0,$C197&gt;$B197),"",IF(K197&lt;$S$6,"survives","-")))</f>
        <v/>
      </c>
      <c r="AA197" s="26">
        <f>IF(OR($B197="",NOT(ISNUMBER($B197)),NOT(ISNUMBER($C197)),$B197&lt;=0,$C197&gt;$B197),"",H197*$S$5/I197)</f>
        <v/>
      </c>
      <c r="AB197" s="5">
        <f>IF(OR($B197="",NOT(ISNUMBER($B197)),NOT(ISNUMBER($C197)),$B197&lt;=0,$C197&gt;$B197),0,1)</f>
        <v/>
      </c>
    </row>
    <row r="198">
      <c r="A198" s="21" t="n"/>
      <c r="B198" s="6" t="n"/>
      <c r="C198" s="6" t="n"/>
      <c r="D198" s="15">
        <f>IF(OR($B198="",NOT(ISNUMBER($B198)),NOT(ISNUMBER($C198)),$B198&lt;=0,$C198&gt;$B198),"",C198/B198)</f>
        <v/>
      </c>
      <c r="E198" s="22">
        <f>IF(OR($B198="",NOT(ISNUMBER($B198)),NOT(ISNUMBER($C198)),$B198&lt;=0,$C198&gt;$B198),"",SUMIFS($B$5:$B$304,$AB$5:$AB$304,1)-B198)</f>
        <v/>
      </c>
      <c r="F198" s="22">
        <f>IF(OR($B198="",NOT(ISNUMBER($B198)),NOT(ISNUMBER($C198)),$B198&lt;=0,$C198&gt;$B198),"",SUMIFS($C$5:$C$304,$AB$5:$AB$304,1)-C198)</f>
        <v/>
      </c>
      <c r="G198" s="23">
        <f>IF(OR($B198="",NOT(ISNUMBER($B198)),NOT(ISNUMBER($C198)),$B198&lt;=0,$C198&gt;$B198),"",(C198/B198-F198/E198)/SQRT(((C198+F198)/(B198+E198))*(1-((C198+F198)/(B198+E198)))*(1/B198+1/E198)))</f>
        <v/>
      </c>
      <c r="H198" s="13">
        <f>IF(OR($B198="",NOT(ISNUMBER($B198)),NOT(ISNUMBER($C198)),$B198&lt;=0,$C198&gt;$B198),"",2*(1-NORM.S.DIST(ABS(G198),TRUE)))</f>
        <v/>
      </c>
      <c r="I198" s="24">
        <f>IF(OR($B198="",NOT(ISNUMBER($B198)),NOT(ISNUMBER($C198)),$B198&lt;=0,$C198&gt;$B198),"",COUNTIF($H$5:$H$304,"&lt;"&amp;H198)+1)</f>
        <v/>
      </c>
      <c r="J198" s="13">
        <f>IF(OR($B198="",NOT(ISNUMBER($B198)),NOT(ISNUMBER($C198)),$B198&lt;=0,$C198&gt;$B198),"",I198/$S$5*$S$6)</f>
        <v/>
      </c>
      <c r="K198" s="13">
        <f>IF(OR($B198="",NOT(ISNUMBER($B198)),NOT(ISNUMBER($C198)),$B198&lt;=0,$C198&gt;$B198),"",MIN(1,MINIFS($AA$5:$AA$304,$I$5:$I$304,"&gt;="&amp;I198)))</f>
        <v/>
      </c>
      <c r="L198" s="15">
        <f>IF(OR($B198="",NOT(ISNUMBER($B198)),NOT(ISNUMBER($C198)),$B198&lt;=0,$C198&gt;$B198),"",MAX((((C198/B198)+$S$7^2/(2*B198))/(1+$S$7^2/B198))-(($S$7*SQRT((C198/B198)*(1-(C198/B198))/B198+$S$7^2/(4*B198^2)))/(1+$S$7^2/B198)),0))</f>
        <v/>
      </c>
      <c r="M198" s="15">
        <f>IF(OR($B198="",NOT(ISNUMBER($B198)),NOT(ISNUMBER($C198)),$B198&lt;=0,$C198&gt;$B198),"",MIN((((C198/B198)+$S$7^2/(2*B198))/(1+$S$7^2/B198))+(($S$7*SQRT((C198/B198)*(1-(C198/B198))/B198+$S$7^2/(4*B198^2)))/(1+$S$7^2/B198)),1))</f>
        <v/>
      </c>
      <c r="N198" s="25">
        <f>IF(OR($B198="",NOT(ISNUMBER($B198)),NOT(ISNUMBER($C198)),$B198&lt;=0,$C198&gt;$B198),"",IF(ABS(D198-F198/E198)/(F198/E198)&gt;=$S$8,"stands out","-"))</f>
        <v/>
      </c>
      <c r="O198" s="25">
        <f>IF(OR($B198="",NOT(ISNUMBER($B198)),NOT(ISNUMBER($C198)),$B198&lt;=0,$C198&gt;$B198),"",IF(H198&lt;$S$9,"significant","-"))</f>
        <v/>
      </c>
      <c r="P198" s="4">
        <f>IF(AND(ISNUMBER($C198),ISNUMBER($B198),$C198&gt;$B198),"more conversions than clicks - export one conversion per click",IF(OR($B198="",NOT(ISNUMBER($B198)),NOT(ISNUMBER($C198)),$B198&lt;=0,$C198&gt;$B198),"",IF(K198&lt;$S$6,"survives","-")))</f>
        <v/>
      </c>
      <c r="AA198" s="26">
        <f>IF(OR($B198="",NOT(ISNUMBER($B198)),NOT(ISNUMBER($C198)),$B198&lt;=0,$C198&gt;$B198),"",H198*$S$5/I198)</f>
        <v/>
      </c>
      <c r="AB198" s="5">
        <f>IF(OR($B198="",NOT(ISNUMBER($B198)),NOT(ISNUMBER($C198)),$B198&lt;=0,$C198&gt;$B198),0,1)</f>
        <v/>
      </c>
    </row>
    <row r="199">
      <c r="A199" s="21" t="n"/>
      <c r="B199" s="6" t="n"/>
      <c r="C199" s="6" t="n"/>
      <c r="D199" s="15">
        <f>IF(OR($B199="",NOT(ISNUMBER($B199)),NOT(ISNUMBER($C199)),$B199&lt;=0,$C199&gt;$B199),"",C199/B199)</f>
        <v/>
      </c>
      <c r="E199" s="22">
        <f>IF(OR($B199="",NOT(ISNUMBER($B199)),NOT(ISNUMBER($C199)),$B199&lt;=0,$C199&gt;$B199),"",SUMIFS($B$5:$B$304,$AB$5:$AB$304,1)-B199)</f>
        <v/>
      </c>
      <c r="F199" s="22">
        <f>IF(OR($B199="",NOT(ISNUMBER($B199)),NOT(ISNUMBER($C199)),$B199&lt;=0,$C199&gt;$B199),"",SUMIFS($C$5:$C$304,$AB$5:$AB$304,1)-C199)</f>
        <v/>
      </c>
      <c r="G199" s="23">
        <f>IF(OR($B199="",NOT(ISNUMBER($B199)),NOT(ISNUMBER($C199)),$B199&lt;=0,$C199&gt;$B199),"",(C199/B199-F199/E199)/SQRT(((C199+F199)/(B199+E199))*(1-((C199+F199)/(B199+E199)))*(1/B199+1/E199)))</f>
        <v/>
      </c>
      <c r="H199" s="13">
        <f>IF(OR($B199="",NOT(ISNUMBER($B199)),NOT(ISNUMBER($C199)),$B199&lt;=0,$C199&gt;$B199),"",2*(1-NORM.S.DIST(ABS(G199),TRUE)))</f>
        <v/>
      </c>
      <c r="I199" s="24">
        <f>IF(OR($B199="",NOT(ISNUMBER($B199)),NOT(ISNUMBER($C199)),$B199&lt;=0,$C199&gt;$B199),"",COUNTIF($H$5:$H$304,"&lt;"&amp;H199)+1)</f>
        <v/>
      </c>
      <c r="J199" s="13">
        <f>IF(OR($B199="",NOT(ISNUMBER($B199)),NOT(ISNUMBER($C199)),$B199&lt;=0,$C199&gt;$B199),"",I199/$S$5*$S$6)</f>
        <v/>
      </c>
      <c r="K199" s="13">
        <f>IF(OR($B199="",NOT(ISNUMBER($B199)),NOT(ISNUMBER($C199)),$B199&lt;=0,$C199&gt;$B199),"",MIN(1,MINIFS($AA$5:$AA$304,$I$5:$I$304,"&gt;="&amp;I199)))</f>
        <v/>
      </c>
      <c r="L199" s="15">
        <f>IF(OR($B199="",NOT(ISNUMBER($B199)),NOT(ISNUMBER($C199)),$B199&lt;=0,$C199&gt;$B199),"",MAX((((C199/B199)+$S$7^2/(2*B199))/(1+$S$7^2/B199))-(($S$7*SQRT((C199/B199)*(1-(C199/B199))/B199+$S$7^2/(4*B199^2)))/(1+$S$7^2/B199)),0))</f>
        <v/>
      </c>
      <c r="M199" s="15">
        <f>IF(OR($B199="",NOT(ISNUMBER($B199)),NOT(ISNUMBER($C199)),$B199&lt;=0,$C199&gt;$B199),"",MIN((((C199/B199)+$S$7^2/(2*B199))/(1+$S$7^2/B199))+(($S$7*SQRT((C199/B199)*(1-(C199/B199))/B199+$S$7^2/(4*B199^2)))/(1+$S$7^2/B199)),1))</f>
        <v/>
      </c>
      <c r="N199" s="25">
        <f>IF(OR($B199="",NOT(ISNUMBER($B199)),NOT(ISNUMBER($C199)),$B199&lt;=0,$C199&gt;$B199),"",IF(ABS(D199-F199/E199)/(F199/E199)&gt;=$S$8,"stands out","-"))</f>
        <v/>
      </c>
      <c r="O199" s="25">
        <f>IF(OR($B199="",NOT(ISNUMBER($B199)),NOT(ISNUMBER($C199)),$B199&lt;=0,$C199&gt;$B199),"",IF(H199&lt;$S$9,"significant","-"))</f>
        <v/>
      </c>
      <c r="P199" s="4">
        <f>IF(AND(ISNUMBER($C199),ISNUMBER($B199),$C199&gt;$B199),"more conversions than clicks - export one conversion per click",IF(OR($B199="",NOT(ISNUMBER($B199)),NOT(ISNUMBER($C199)),$B199&lt;=0,$C199&gt;$B199),"",IF(K199&lt;$S$6,"survives","-")))</f>
        <v/>
      </c>
      <c r="AA199" s="26">
        <f>IF(OR($B199="",NOT(ISNUMBER($B199)),NOT(ISNUMBER($C199)),$B199&lt;=0,$C199&gt;$B199),"",H199*$S$5/I199)</f>
        <v/>
      </c>
      <c r="AB199" s="5">
        <f>IF(OR($B199="",NOT(ISNUMBER($B199)),NOT(ISNUMBER($C199)),$B199&lt;=0,$C199&gt;$B199),0,1)</f>
        <v/>
      </c>
    </row>
    <row r="200">
      <c r="A200" s="21" t="n"/>
      <c r="B200" s="6" t="n"/>
      <c r="C200" s="6" t="n"/>
      <c r="D200" s="15">
        <f>IF(OR($B200="",NOT(ISNUMBER($B200)),NOT(ISNUMBER($C200)),$B200&lt;=0,$C200&gt;$B200),"",C200/B200)</f>
        <v/>
      </c>
      <c r="E200" s="22">
        <f>IF(OR($B200="",NOT(ISNUMBER($B200)),NOT(ISNUMBER($C200)),$B200&lt;=0,$C200&gt;$B200),"",SUMIFS($B$5:$B$304,$AB$5:$AB$304,1)-B200)</f>
        <v/>
      </c>
      <c r="F200" s="22">
        <f>IF(OR($B200="",NOT(ISNUMBER($B200)),NOT(ISNUMBER($C200)),$B200&lt;=0,$C200&gt;$B200),"",SUMIFS($C$5:$C$304,$AB$5:$AB$304,1)-C200)</f>
        <v/>
      </c>
      <c r="G200" s="23">
        <f>IF(OR($B200="",NOT(ISNUMBER($B200)),NOT(ISNUMBER($C200)),$B200&lt;=0,$C200&gt;$B200),"",(C200/B200-F200/E200)/SQRT(((C200+F200)/(B200+E200))*(1-((C200+F200)/(B200+E200)))*(1/B200+1/E200)))</f>
        <v/>
      </c>
      <c r="H200" s="13">
        <f>IF(OR($B200="",NOT(ISNUMBER($B200)),NOT(ISNUMBER($C200)),$B200&lt;=0,$C200&gt;$B200),"",2*(1-NORM.S.DIST(ABS(G200),TRUE)))</f>
        <v/>
      </c>
      <c r="I200" s="24">
        <f>IF(OR($B200="",NOT(ISNUMBER($B200)),NOT(ISNUMBER($C200)),$B200&lt;=0,$C200&gt;$B200),"",COUNTIF($H$5:$H$304,"&lt;"&amp;H200)+1)</f>
        <v/>
      </c>
      <c r="J200" s="13">
        <f>IF(OR($B200="",NOT(ISNUMBER($B200)),NOT(ISNUMBER($C200)),$B200&lt;=0,$C200&gt;$B200),"",I200/$S$5*$S$6)</f>
        <v/>
      </c>
      <c r="K200" s="13">
        <f>IF(OR($B200="",NOT(ISNUMBER($B200)),NOT(ISNUMBER($C200)),$B200&lt;=0,$C200&gt;$B200),"",MIN(1,MINIFS($AA$5:$AA$304,$I$5:$I$304,"&gt;="&amp;I200)))</f>
        <v/>
      </c>
      <c r="L200" s="15">
        <f>IF(OR($B200="",NOT(ISNUMBER($B200)),NOT(ISNUMBER($C200)),$B200&lt;=0,$C200&gt;$B200),"",MAX((((C200/B200)+$S$7^2/(2*B200))/(1+$S$7^2/B200))-(($S$7*SQRT((C200/B200)*(1-(C200/B200))/B200+$S$7^2/(4*B200^2)))/(1+$S$7^2/B200)),0))</f>
        <v/>
      </c>
      <c r="M200" s="15">
        <f>IF(OR($B200="",NOT(ISNUMBER($B200)),NOT(ISNUMBER($C200)),$B200&lt;=0,$C200&gt;$B200),"",MIN((((C200/B200)+$S$7^2/(2*B200))/(1+$S$7^2/B200))+(($S$7*SQRT((C200/B200)*(1-(C200/B200))/B200+$S$7^2/(4*B200^2)))/(1+$S$7^2/B200)),1))</f>
        <v/>
      </c>
      <c r="N200" s="25">
        <f>IF(OR($B200="",NOT(ISNUMBER($B200)),NOT(ISNUMBER($C200)),$B200&lt;=0,$C200&gt;$B200),"",IF(ABS(D200-F200/E200)/(F200/E200)&gt;=$S$8,"stands out","-"))</f>
        <v/>
      </c>
      <c r="O200" s="25">
        <f>IF(OR($B200="",NOT(ISNUMBER($B200)),NOT(ISNUMBER($C200)),$B200&lt;=0,$C200&gt;$B200),"",IF(H200&lt;$S$9,"significant","-"))</f>
        <v/>
      </c>
      <c r="P200" s="4">
        <f>IF(AND(ISNUMBER($C200),ISNUMBER($B200),$C200&gt;$B200),"more conversions than clicks - export one conversion per click",IF(OR($B200="",NOT(ISNUMBER($B200)),NOT(ISNUMBER($C200)),$B200&lt;=0,$C200&gt;$B200),"",IF(K200&lt;$S$6,"survives","-")))</f>
        <v/>
      </c>
      <c r="AA200" s="26">
        <f>IF(OR($B200="",NOT(ISNUMBER($B200)),NOT(ISNUMBER($C200)),$B200&lt;=0,$C200&gt;$B200),"",H200*$S$5/I200)</f>
        <v/>
      </c>
      <c r="AB200" s="5">
        <f>IF(OR($B200="",NOT(ISNUMBER($B200)),NOT(ISNUMBER($C200)),$B200&lt;=0,$C200&gt;$B200),0,1)</f>
        <v/>
      </c>
    </row>
    <row r="201">
      <c r="A201" s="21" t="n"/>
      <c r="B201" s="6" t="n"/>
      <c r="C201" s="6" t="n"/>
      <c r="D201" s="15">
        <f>IF(OR($B201="",NOT(ISNUMBER($B201)),NOT(ISNUMBER($C201)),$B201&lt;=0,$C201&gt;$B201),"",C201/B201)</f>
        <v/>
      </c>
      <c r="E201" s="22">
        <f>IF(OR($B201="",NOT(ISNUMBER($B201)),NOT(ISNUMBER($C201)),$B201&lt;=0,$C201&gt;$B201),"",SUMIFS($B$5:$B$304,$AB$5:$AB$304,1)-B201)</f>
        <v/>
      </c>
      <c r="F201" s="22">
        <f>IF(OR($B201="",NOT(ISNUMBER($B201)),NOT(ISNUMBER($C201)),$B201&lt;=0,$C201&gt;$B201),"",SUMIFS($C$5:$C$304,$AB$5:$AB$304,1)-C201)</f>
        <v/>
      </c>
      <c r="G201" s="23">
        <f>IF(OR($B201="",NOT(ISNUMBER($B201)),NOT(ISNUMBER($C201)),$B201&lt;=0,$C201&gt;$B201),"",(C201/B201-F201/E201)/SQRT(((C201+F201)/(B201+E201))*(1-((C201+F201)/(B201+E201)))*(1/B201+1/E201)))</f>
        <v/>
      </c>
      <c r="H201" s="13">
        <f>IF(OR($B201="",NOT(ISNUMBER($B201)),NOT(ISNUMBER($C201)),$B201&lt;=0,$C201&gt;$B201),"",2*(1-NORM.S.DIST(ABS(G201),TRUE)))</f>
        <v/>
      </c>
      <c r="I201" s="24">
        <f>IF(OR($B201="",NOT(ISNUMBER($B201)),NOT(ISNUMBER($C201)),$B201&lt;=0,$C201&gt;$B201),"",COUNTIF($H$5:$H$304,"&lt;"&amp;H201)+1)</f>
        <v/>
      </c>
      <c r="J201" s="13">
        <f>IF(OR($B201="",NOT(ISNUMBER($B201)),NOT(ISNUMBER($C201)),$B201&lt;=0,$C201&gt;$B201),"",I201/$S$5*$S$6)</f>
        <v/>
      </c>
      <c r="K201" s="13">
        <f>IF(OR($B201="",NOT(ISNUMBER($B201)),NOT(ISNUMBER($C201)),$B201&lt;=0,$C201&gt;$B201),"",MIN(1,MINIFS($AA$5:$AA$304,$I$5:$I$304,"&gt;="&amp;I201)))</f>
        <v/>
      </c>
      <c r="L201" s="15">
        <f>IF(OR($B201="",NOT(ISNUMBER($B201)),NOT(ISNUMBER($C201)),$B201&lt;=0,$C201&gt;$B201),"",MAX((((C201/B201)+$S$7^2/(2*B201))/(1+$S$7^2/B201))-(($S$7*SQRT((C201/B201)*(1-(C201/B201))/B201+$S$7^2/(4*B201^2)))/(1+$S$7^2/B201)),0))</f>
        <v/>
      </c>
      <c r="M201" s="15">
        <f>IF(OR($B201="",NOT(ISNUMBER($B201)),NOT(ISNUMBER($C201)),$B201&lt;=0,$C201&gt;$B201),"",MIN((((C201/B201)+$S$7^2/(2*B201))/(1+$S$7^2/B201))+(($S$7*SQRT((C201/B201)*(1-(C201/B201))/B201+$S$7^2/(4*B201^2)))/(1+$S$7^2/B201)),1))</f>
        <v/>
      </c>
      <c r="N201" s="25">
        <f>IF(OR($B201="",NOT(ISNUMBER($B201)),NOT(ISNUMBER($C201)),$B201&lt;=0,$C201&gt;$B201),"",IF(ABS(D201-F201/E201)/(F201/E201)&gt;=$S$8,"stands out","-"))</f>
        <v/>
      </c>
      <c r="O201" s="25">
        <f>IF(OR($B201="",NOT(ISNUMBER($B201)),NOT(ISNUMBER($C201)),$B201&lt;=0,$C201&gt;$B201),"",IF(H201&lt;$S$9,"significant","-"))</f>
        <v/>
      </c>
      <c r="P201" s="4">
        <f>IF(AND(ISNUMBER($C201),ISNUMBER($B201),$C201&gt;$B201),"more conversions than clicks - export one conversion per click",IF(OR($B201="",NOT(ISNUMBER($B201)),NOT(ISNUMBER($C201)),$B201&lt;=0,$C201&gt;$B201),"",IF(K201&lt;$S$6,"survives","-")))</f>
        <v/>
      </c>
      <c r="AA201" s="26">
        <f>IF(OR($B201="",NOT(ISNUMBER($B201)),NOT(ISNUMBER($C201)),$B201&lt;=0,$C201&gt;$B201),"",H201*$S$5/I201)</f>
        <v/>
      </c>
      <c r="AB201" s="5">
        <f>IF(OR($B201="",NOT(ISNUMBER($B201)),NOT(ISNUMBER($C201)),$B201&lt;=0,$C201&gt;$B201),0,1)</f>
        <v/>
      </c>
    </row>
    <row r="202">
      <c r="A202" s="21" t="n"/>
      <c r="B202" s="6" t="n"/>
      <c r="C202" s="6" t="n"/>
      <c r="D202" s="15">
        <f>IF(OR($B202="",NOT(ISNUMBER($B202)),NOT(ISNUMBER($C202)),$B202&lt;=0,$C202&gt;$B202),"",C202/B202)</f>
        <v/>
      </c>
      <c r="E202" s="22">
        <f>IF(OR($B202="",NOT(ISNUMBER($B202)),NOT(ISNUMBER($C202)),$B202&lt;=0,$C202&gt;$B202),"",SUMIFS($B$5:$B$304,$AB$5:$AB$304,1)-B202)</f>
        <v/>
      </c>
      <c r="F202" s="22">
        <f>IF(OR($B202="",NOT(ISNUMBER($B202)),NOT(ISNUMBER($C202)),$B202&lt;=0,$C202&gt;$B202),"",SUMIFS($C$5:$C$304,$AB$5:$AB$304,1)-C202)</f>
        <v/>
      </c>
      <c r="G202" s="23">
        <f>IF(OR($B202="",NOT(ISNUMBER($B202)),NOT(ISNUMBER($C202)),$B202&lt;=0,$C202&gt;$B202),"",(C202/B202-F202/E202)/SQRT(((C202+F202)/(B202+E202))*(1-((C202+F202)/(B202+E202)))*(1/B202+1/E202)))</f>
        <v/>
      </c>
      <c r="H202" s="13">
        <f>IF(OR($B202="",NOT(ISNUMBER($B202)),NOT(ISNUMBER($C202)),$B202&lt;=0,$C202&gt;$B202),"",2*(1-NORM.S.DIST(ABS(G202),TRUE)))</f>
        <v/>
      </c>
      <c r="I202" s="24">
        <f>IF(OR($B202="",NOT(ISNUMBER($B202)),NOT(ISNUMBER($C202)),$B202&lt;=0,$C202&gt;$B202),"",COUNTIF($H$5:$H$304,"&lt;"&amp;H202)+1)</f>
        <v/>
      </c>
      <c r="J202" s="13">
        <f>IF(OR($B202="",NOT(ISNUMBER($B202)),NOT(ISNUMBER($C202)),$B202&lt;=0,$C202&gt;$B202),"",I202/$S$5*$S$6)</f>
        <v/>
      </c>
      <c r="K202" s="13">
        <f>IF(OR($B202="",NOT(ISNUMBER($B202)),NOT(ISNUMBER($C202)),$B202&lt;=0,$C202&gt;$B202),"",MIN(1,MINIFS($AA$5:$AA$304,$I$5:$I$304,"&gt;="&amp;I202)))</f>
        <v/>
      </c>
      <c r="L202" s="15">
        <f>IF(OR($B202="",NOT(ISNUMBER($B202)),NOT(ISNUMBER($C202)),$B202&lt;=0,$C202&gt;$B202),"",MAX((((C202/B202)+$S$7^2/(2*B202))/(1+$S$7^2/B202))-(($S$7*SQRT((C202/B202)*(1-(C202/B202))/B202+$S$7^2/(4*B202^2)))/(1+$S$7^2/B202)),0))</f>
        <v/>
      </c>
      <c r="M202" s="15">
        <f>IF(OR($B202="",NOT(ISNUMBER($B202)),NOT(ISNUMBER($C202)),$B202&lt;=0,$C202&gt;$B202),"",MIN((((C202/B202)+$S$7^2/(2*B202))/(1+$S$7^2/B202))+(($S$7*SQRT((C202/B202)*(1-(C202/B202))/B202+$S$7^2/(4*B202^2)))/(1+$S$7^2/B202)),1))</f>
        <v/>
      </c>
      <c r="N202" s="25">
        <f>IF(OR($B202="",NOT(ISNUMBER($B202)),NOT(ISNUMBER($C202)),$B202&lt;=0,$C202&gt;$B202),"",IF(ABS(D202-F202/E202)/(F202/E202)&gt;=$S$8,"stands out","-"))</f>
        <v/>
      </c>
      <c r="O202" s="25">
        <f>IF(OR($B202="",NOT(ISNUMBER($B202)),NOT(ISNUMBER($C202)),$B202&lt;=0,$C202&gt;$B202),"",IF(H202&lt;$S$9,"significant","-"))</f>
        <v/>
      </c>
      <c r="P202" s="4">
        <f>IF(AND(ISNUMBER($C202),ISNUMBER($B202),$C202&gt;$B202),"more conversions than clicks - export one conversion per click",IF(OR($B202="",NOT(ISNUMBER($B202)),NOT(ISNUMBER($C202)),$B202&lt;=0,$C202&gt;$B202),"",IF(K202&lt;$S$6,"survives","-")))</f>
        <v/>
      </c>
      <c r="AA202" s="26">
        <f>IF(OR($B202="",NOT(ISNUMBER($B202)),NOT(ISNUMBER($C202)),$B202&lt;=0,$C202&gt;$B202),"",H202*$S$5/I202)</f>
        <v/>
      </c>
      <c r="AB202" s="5">
        <f>IF(OR($B202="",NOT(ISNUMBER($B202)),NOT(ISNUMBER($C202)),$B202&lt;=0,$C202&gt;$B202),0,1)</f>
        <v/>
      </c>
    </row>
    <row r="203">
      <c r="A203" s="21" t="n"/>
      <c r="B203" s="6" t="n"/>
      <c r="C203" s="6" t="n"/>
      <c r="D203" s="15">
        <f>IF(OR($B203="",NOT(ISNUMBER($B203)),NOT(ISNUMBER($C203)),$B203&lt;=0,$C203&gt;$B203),"",C203/B203)</f>
        <v/>
      </c>
      <c r="E203" s="22">
        <f>IF(OR($B203="",NOT(ISNUMBER($B203)),NOT(ISNUMBER($C203)),$B203&lt;=0,$C203&gt;$B203),"",SUMIFS($B$5:$B$304,$AB$5:$AB$304,1)-B203)</f>
        <v/>
      </c>
      <c r="F203" s="22">
        <f>IF(OR($B203="",NOT(ISNUMBER($B203)),NOT(ISNUMBER($C203)),$B203&lt;=0,$C203&gt;$B203),"",SUMIFS($C$5:$C$304,$AB$5:$AB$304,1)-C203)</f>
        <v/>
      </c>
      <c r="G203" s="23">
        <f>IF(OR($B203="",NOT(ISNUMBER($B203)),NOT(ISNUMBER($C203)),$B203&lt;=0,$C203&gt;$B203),"",(C203/B203-F203/E203)/SQRT(((C203+F203)/(B203+E203))*(1-((C203+F203)/(B203+E203)))*(1/B203+1/E203)))</f>
        <v/>
      </c>
      <c r="H203" s="13">
        <f>IF(OR($B203="",NOT(ISNUMBER($B203)),NOT(ISNUMBER($C203)),$B203&lt;=0,$C203&gt;$B203),"",2*(1-NORM.S.DIST(ABS(G203),TRUE)))</f>
        <v/>
      </c>
      <c r="I203" s="24">
        <f>IF(OR($B203="",NOT(ISNUMBER($B203)),NOT(ISNUMBER($C203)),$B203&lt;=0,$C203&gt;$B203),"",COUNTIF($H$5:$H$304,"&lt;"&amp;H203)+1)</f>
        <v/>
      </c>
      <c r="J203" s="13">
        <f>IF(OR($B203="",NOT(ISNUMBER($B203)),NOT(ISNUMBER($C203)),$B203&lt;=0,$C203&gt;$B203),"",I203/$S$5*$S$6)</f>
        <v/>
      </c>
      <c r="K203" s="13">
        <f>IF(OR($B203="",NOT(ISNUMBER($B203)),NOT(ISNUMBER($C203)),$B203&lt;=0,$C203&gt;$B203),"",MIN(1,MINIFS($AA$5:$AA$304,$I$5:$I$304,"&gt;="&amp;I203)))</f>
        <v/>
      </c>
      <c r="L203" s="15">
        <f>IF(OR($B203="",NOT(ISNUMBER($B203)),NOT(ISNUMBER($C203)),$B203&lt;=0,$C203&gt;$B203),"",MAX((((C203/B203)+$S$7^2/(2*B203))/(1+$S$7^2/B203))-(($S$7*SQRT((C203/B203)*(1-(C203/B203))/B203+$S$7^2/(4*B203^2)))/(1+$S$7^2/B203)),0))</f>
        <v/>
      </c>
      <c r="M203" s="15">
        <f>IF(OR($B203="",NOT(ISNUMBER($B203)),NOT(ISNUMBER($C203)),$B203&lt;=0,$C203&gt;$B203),"",MIN((((C203/B203)+$S$7^2/(2*B203))/(1+$S$7^2/B203))+(($S$7*SQRT((C203/B203)*(1-(C203/B203))/B203+$S$7^2/(4*B203^2)))/(1+$S$7^2/B203)),1))</f>
        <v/>
      </c>
      <c r="N203" s="25">
        <f>IF(OR($B203="",NOT(ISNUMBER($B203)),NOT(ISNUMBER($C203)),$B203&lt;=0,$C203&gt;$B203),"",IF(ABS(D203-F203/E203)/(F203/E203)&gt;=$S$8,"stands out","-"))</f>
        <v/>
      </c>
      <c r="O203" s="25">
        <f>IF(OR($B203="",NOT(ISNUMBER($B203)),NOT(ISNUMBER($C203)),$B203&lt;=0,$C203&gt;$B203),"",IF(H203&lt;$S$9,"significant","-"))</f>
        <v/>
      </c>
      <c r="P203" s="4">
        <f>IF(AND(ISNUMBER($C203),ISNUMBER($B203),$C203&gt;$B203),"more conversions than clicks - export one conversion per click",IF(OR($B203="",NOT(ISNUMBER($B203)),NOT(ISNUMBER($C203)),$B203&lt;=0,$C203&gt;$B203),"",IF(K203&lt;$S$6,"survives","-")))</f>
        <v/>
      </c>
      <c r="AA203" s="26">
        <f>IF(OR($B203="",NOT(ISNUMBER($B203)),NOT(ISNUMBER($C203)),$B203&lt;=0,$C203&gt;$B203),"",H203*$S$5/I203)</f>
        <v/>
      </c>
      <c r="AB203" s="5">
        <f>IF(OR($B203="",NOT(ISNUMBER($B203)),NOT(ISNUMBER($C203)),$B203&lt;=0,$C203&gt;$B203),0,1)</f>
        <v/>
      </c>
    </row>
    <row r="204">
      <c r="A204" s="21" t="n"/>
      <c r="B204" s="6" t="n"/>
      <c r="C204" s="6" t="n"/>
      <c r="D204" s="15">
        <f>IF(OR($B204="",NOT(ISNUMBER($B204)),NOT(ISNUMBER($C204)),$B204&lt;=0,$C204&gt;$B204),"",C204/B204)</f>
        <v/>
      </c>
      <c r="E204" s="22">
        <f>IF(OR($B204="",NOT(ISNUMBER($B204)),NOT(ISNUMBER($C204)),$B204&lt;=0,$C204&gt;$B204),"",SUMIFS($B$5:$B$304,$AB$5:$AB$304,1)-B204)</f>
        <v/>
      </c>
      <c r="F204" s="22">
        <f>IF(OR($B204="",NOT(ISNUMBER($B204)),NOT(ISNUMBER($C204)),$B204&lt;=0,$C204&gt;$B204),"",SUMIFS($C$5:$C$304,$AB$5:$AB$304,1)-C204)</f>
        <v/>
      </c>
      <c r="G204" s="23">
        <f>IF(OR($B204="",NOT(ISNUMBER($B204)),NOT(ISNUMBER($C204)),$B204&lt;=0,$C204&gt;$B204),"",(C204/B204-F204/E204)/SQRT(((C204+F204)/(B204+E204))*(1-((C204+F204)/(B204+E204)))*(1/B204+1/E204)))</f>
        <v/>
      </c>
      <c r="H204" s="13">
        <f>IF(OR($B204="",NOT(ISNUMBER($B204)),NOT(ISNUMBER($C204)),$B204&lt;=0,$C204&gt;$B204),"",2*(1-NORM.S.DIST(ABS(G204),TRUE)))</f>
        <v/>
      </c>
      <c r="I204" s="24">
        <f>IF(OR($B204="",NOT(ISNUMBER($B204)),NOT(ISNUMBER($C204)),$B204&lt;=0,$C204&gt;$B204),"",COUNTIF($H$5:$H$304,"&lt;"&amp;H204)+1)</f>
        <v/>
      </c>
      <c r="J204" s="13">
        <f>IF(OR($B204="",NOT(ISNUMBER($B204)),NOT(ISNUMBER($C204)),$B204&lt;=0,$C204&gt;$B204),"",I204/$S$5*$S$6)</f>
        <v/>
      </c>
      <c r="K204" s="13">
        <f>IF(OR($B204="",NOT(ISNUMBER($B204)),NOT(ISNUMBER($C204)),$B204&lt;=0,$C204&gt;$B204),"",MIN(1,MINIFS($AA$5:$AA$304,$I$5:$I$304,"&gt;="&amp;I204)))</f>
        <v/>
      </c>
      <c r="L204" s="15">
        <f>IF(OR($B204="",NOT(ISNUMBER($B204)),NOT(ISNUMBER($C204)),$B204&lt;=0,$C204&gt;$B204),"",MAX((((C204/B204)+$S$7^2/(2*B204))/(1+$S$7^2/B204))-(($S$7*SQRT((C204/B204)*(1-(C204/B204))/B204+$S$7^2/(4*B204^2)))/(1+$S$7^2/B204)),0))</f>
        <v/>
      </c>
      <c r="M204" s="15">
        <f>IF(OR($B204="",NOT(ISNUMBER($B204)),NOT(ISNUMBER($C204)),$B204&lt;=0,$C204&gt;$B204),"",MIN((((C204/B204)+$S$7^2/(2*B204))/(1+$S$7^2/B204))+(($S$7*SQRT((C204/B204)*(1-(C204/B204))/B204+$S$7^2/(4*B204^2)))/(1+$S$7^2/B204)),1))</f>
        <v/>
      </c>
      <c r="N204" s="25">
        <f>IF(OR($B204="",NOT(ISNUMBER($B204)),NOT(ISNUMBER($C204)),$B204&lt;=0,$C204&gt;$B204),"",IF(ABS(D204-F204/E204)/(F204/E204)&gt;=$S$8,"stands out","-"))</f>
        <v/>
      </c>
      <c r="O204" s="25">
        <f>IF(OR($B204="",NOT(ISNUMBER($B204)),NOT(ISNUMBER($C204)),$B204&lt;=0,$C204&gt;$B204),"",IF(H204&lt;$S$9,"significant","-"))</f>
        <v/>
      </c>
      <c r="P204" s="4">
        <f>IF(AND(ISNUMBER($C204),ISNUMBER($B204),$C204&gt;$B204),"more conversions than clicks - export one conversion per click",IF(OR($B204="",NOT(ISNUMBER($B204)),NOT(ISNUMBER($C204)),$B204&lt;=0,$C204&gt;$B204),"",IF(K204&lt;$S$6,"survives","-")))</f>
        <v/>
      </c>
      <c r="AA204" s="26">
        <f>IF(OR($B204="",NOT(ISNUMBER($B204)),NOT(ISNUMBER($C204)),$B204&lt;=0,$C204&gt;$B204),"",H204*$S$5/I204)</f>
        <v/>
      </c>
      <c r="AB204" s="5">
        <f>IF(OR($B204="",NOT(ISNUMBER($B204)),NOT(ISNUMBER($C204)),$B204&lt;=0,$C204&gt;$B204),0,1)</f>
        <v/>
      </c>
    </row>
    <row r="205">
      <c r="A205" s="21" t="n"/>
      <c r="B205" s="6" t="n"/>
      <c r="C205" s="6" t="n"/>
      <c r="D205" s="15">
        <f>IF(OR($B205="",NOT(ISNUMBER($B205)),NOT(ISNUMBER($C205)),$B205&lt;=0,$C205&gt;$B205),"",C205/B205)</f>
        <v/>
      </c>
      <c r="E205" s="22">
        <f>IF(OR($B205="",NOT(ISNUMBER($B205)),NOT(ISNUMBER($C205)),$B205&lt;=0,$C205&gt;$B205),"",SUMIFS($B$5:$B$304,$AB$5:$AB$304,1)-B205)</f>
        <v/>
      </c>
      <c r="F205" s="22">
        <f>IF(OR($B205="",NOT(ISNUMBER($B205)),NOT(ISNUMBER($C205)),$B205&lt;=0,$C205&gt;$B205),"",SUMIFS($C$5:$C$304,$AB$5:$AB$304,1)-C205)</f>
        <v/>
      </c>
      <c r="G205" s="23">
        <f>IF(OR($B205="",NOT(ISNUMBER($B205)),NOT(ISNUMBER($C205)),$B205&lt;=0,$C205&gt;$B205),"",(C205/B205-F205/E205)/SQRT(((C205+F205)/(B205+E205))*(1-((C205+F205)/(B205+E205)))*(1/B205+1/E205)))</f>
        <v/>
      </c>
      <c r="H205" s="13">
        <f>IF(OR($B205="",NOT(ISNUMBER($B205)),NOT(ISNUMBER($C205)),$B205&lt;=0,$C205&gt;$B205),"",2*(1-NORM.S.DIST(ABS(G205),TRUE)))</f>
        <v/>
      </c>
      <c r="I205" s="24">
        <f>IF(OR($B205="",NOT(ISNUMBER($B205)),NOT(ISNUMBER($C205)),$B205&lt;=0,$C205&gt;$B205),"",COUNTIF($H$5:$H$304,"&lt;"&amp;H205)+1)</f>
        <v/>
      </c>
      <c r="J205" s="13">
        <f>IF(OR($B205="",NOT(ISNUMBER($B205)),NOT(ISNUMBER($C205)),$B205&lt;=0,$C205&gt;$B205),"",I205/$S$5*$S$6)</f>
        <v/>
      </c>
      <c r="K205" s="13">
        <f>IF(OR($B205="",NOT(ISNUMBER($B205)),NOT(ISNUMBER($C205)),$B205&lt;=0,$C205&gt;$B205),"",MIN(1,MINIFS($AA$5:$AA$304,$I$5:$I$304,"&gt;="&amp;I205)))</f>
        <v/>
      </c>
      <c r="L205" s="15">
        <f>IF(OR($B205="",NOT(ISNUMBER($B205)),NOT(ISNUMBER($C205)),$B205&lt;=0,$C205&gt;$B205),"",MAX((((C205/B205)+$S$7^2/(2*B205))/(1+$S$7^2/B205))-(($S$7*SQRT((C205/B205)*(1-(C205/B205))/B205+$S$7^2/(4*B205^2)))/(1+$S$7^2/B205)),0))</f>
        <v/>
      </c>
      <c r="M205" s="15">
        <f>IF(OR($B205="",NOT(ISNUMBER($B205)),NOT(ISNUMBER($C205)),$B205&lt;=0,$C205&gt;$B205),"",MIN((((C205/B205)+$S$7^2/(2*B205))/(1+$S$7^2/B205))+(($S$7*SQRT((C205/B205)*(1-(C205/B205))/B205+$S$7^2/(4*B205^2)))/(1+$S$7^2/B205)),1))</f>
        <v/>
      </c>
      <c r="N205" s="25">
        <f>IF(OR($B205="",NOT(ISNUMBER($B205)),NOT(ISNUMBER($C205)),$B205&lt;=0,$C205&gt;$B205),"",IF(ABS(D205-F205/E205)/(F205/E205)&gt;=$S$8,"stands out","-"))</f>
        <v/>
      </c>
      <c r="O205" s="25">
        <f>IF(OR($B205="",NOT(ISNUMBER($B205)),NOT(ISNUMBER($C205)),$B205&lt;=0,$C205&gt;$B205),"",IF(H205&lt;$S$9,"significant","-"))</f>
        <v/>
      </c>
      <c r="P205" s="4">
        <f>IF(AND(ISNUMBER($C205),ISNUMBER($B205),$C205&gt;$B205),"more conversions than clicks - export one conversion per click",IF(OR($B205="",NOT(ISNUMBER($B205)),NOT(ISNUMBER($C205)),$B205&lt;=0,$C205&gt;$B205),"",IF(K205&lt;$S$6,"survives","-")))</f>
        <v/>
      </c>
      <c r="AA205" s="26">
        <f>IF(OR($B205="",NOT(ISNUMBER($B205)),NOT(ISNUMBER($C205)),$B205&lt;=0,$C205&gt;$B205),"",H205*$S$5/I205)</f>
        <v/>
      </c>
      <c r="AB205" s="5">
        <f>IF(OR($B205="",NOT(ISNUMBER($B205)),NOT(ISNUMBER($C205)),$B205&lt;=0,$C205&gt;$B205),0,1)</f>
        <v/>
      </c>
    </row>
    <row r="206">
      <c r="A206" s="21" t="n"/>
      <c r="B206" s="6" t="n"/>
      <c r="C206" s="6" t="n"/>
      <c r="D206" s="15">
        <f>IF(OR($B206="",NOT(ISNUMBER($B206)),NOT(ISNUMBER($C206)),$B206&lt;=0,$C206&gt;$B206),"",C206/B206)</f>
        <v/>
      </c>
      <c r="E206" s="22">
        <f>IF(OR($B206="",NOT(ISNUMBER($B206)),NOT(ISNUMBER($C206)),$B206&lt;=0,$C206&gt;$B206),"",SUMIFS($B$5:$B$304,$AB$5:$AB$304,1)-B206)</f>
        <v/>
      </c>
      <c r="F206" s="22">
        <f>IF(OR($B206="",NOT(ISNUMBER($B206)),NOT(ISNUMBER($C206)),$B206&lt;=0,$C206&gt;$B206),"",SUMIFS($C$5:$C$304,$AB$5:$AB$304,1)-C206)</f>
        <v/>
      </c>
      <c r="G206" s="23">
        <f>IF(OR($B206="",NOT(ISNUMBER($B206)),NOT(ISNUMBER($C206)),$B206&lt;=0,$C206&gt;$B206),"",(C206/B206-F206/E206)/SQRT(((C206+F206)/(B206+E206))*(1-((C206+F206)/(B206+E206)))*(1/B206+1/E206)))</f>
        <v/>
      </c>
      <c r="H206" s="13">
        <f>IF(OR($B206="",NOT(ISNUMBER($B206)),NOT(ISNUMBER($C206)),$B206&lt;=0,$C206&gt;$B206),"",2*(1-NORM.S.DIST(ABS(G206),TRUE)))</f>
        <v/>
      </c>
      <c r="I206" s="24">
        <f>IF(OR($B206="",NOT(ISNUMBER($B206)),NOT(ISNUMBER($C206)),$B206&lt;=0,$C206&gt;$B206),"",COUNTIF($H$5:$H$304,"&lt;"&amp;H206)+1)</f>
        <v/>
      </c>
      <c r="J206" s="13">
        <f>IF(OR($B206="",NOT(ISNUMBER($B206)),NOT(ISNUMBER($C206)),$B206&lt;=0,$C206&gt;$B206),"",I206/$S$5*$S$6)</f>
        <v/>
      </c>
      <c r="K206" s="13">
        <f>IF(OR($B206="",NOT(ISNUMBER($B206)),NOT(ISNUMBER($C206)),$B206&lt;=0,$C206&gt;$B206),"",MIN(1,MINIFS($AA$5:$AA$304,$I$5:$I$304,"&gt;="&amp;I206)))</f>
        <v/>
      </c>
      <c r="L206" s="15">
        <f>IF(OR($B206="",NOT(ISNUMBER($B206)),NOT(ISNUMBER($C206)),$B206&lt;=0,$C206&gt;$B206),"",MAX((((C206/B206)+$S$7^2/(2*B206))/(1+$S$7^2/B206))-(($S$7*SQRT((C206/B206)*(1-(C206/B206))/B206+$S$7^2/(4*B206^2)))/(1+$S$7^2/B206)),0))</f>
        <v/>
      </c>
      <c r="M206" s="15">
        <f>IF(OR($B206="",NOT(ISNUMBER($B206)),NOT(ISNUMBER($C206)),$B206&lt;=0,$C206&gt;$B206),"",MIN((((C206/B206)+$S$7^2/(2*B206))/(1+$S$7^2/B206))+(($S$7*SQRT((C206/B206)*(1-(C206/B206))/B206+$S$7^2/(4*B206^2)))/(1+$S$7^2/B206)),1))</f>
        <v/>
      </c>
      <c r="N206" s="25">
        <f>IF(OR($B206="",NOT(ISNUMBER($B206)),NOT(ISNUMBER($C206)),$B206&lt;=0,$C206&gt;$B206),"",IF(ABS(D206-F206/E206)/(F206/E206)&gt;=$S$8,"stands out","-"))</f>
        <v/>
      </c>
      <c r="O206" s="25">
        <f>IF(OR($B206="",NOT(ISNUMBER($B206)),NOT(ISNUMBER($C206)),$B206&lt;=0,$C206&gt;$B206),"",IF(H206&lt;$S$9,"significant","-"))</f>
        <v/>
      </c>
      <c r="P206" s="4">
        <f>IF(AND(ISNUMBER($C206),ISNUMBER($B206),$C206&gt;$B206),"more conversions than clicks - export one conversion per click",IF(OR($B206="",NOT(ISNUMBER($B206)),NOT(ISNUMBER($C206)),$B206&lt;=0,$C206&gt;$B206),"",IF(K206&lt;$S$6,"survives","-")))</f>
        <v/>
      </c>
      <c r="AA206" s="26">
        <f>IF(OR($B206="",NOT(ISNUMBER($B206)),NOT(ISNUMBER($C206)),$B206&lt;=0,$C206&gt;$B206),"",H206*$S$5/I206)</f>
        <v/>
      </c>
      <c r="AB206" s="5">
        <f>IF(OR($B206="",NOT(ISNUMBER($B206)),NOT(ISNUMBER($C206)),$B206&lt;=0,$C206&gt;$B206),0,1)</f>
        <v/>
      </c>
    </row>
    <row r="207">
      <c r="A207" s="21" t="n"/>
      <c r="B207" s="6" t="n"/>
      <c r="C207" s="6" t="n"/>
      <c r="D207" s="15">
        <f>IF(OR($B207="",NOT(ISNUMBER($B207)),NOT(ISNUMBER($C207)),$B207&lt;=0,$C207&gt;$B207),"",C207/B207)</f>
        <v/>
      </c>
      <c r="E207" s="22">
        <f>IF(OR($B207="",NOT(ISNUMBER($B207)),NOT(ISNUMBER($C207)),$B207&lt;=0,$C207&gt;$B207),"",SUMIFS($B$5:$B$304,$AB$5:$AB$304,1)-B207)</f>
        <v/>
      </c>
      <c r="F207" s="22">
        <f>IF(OR($B207="",NOT(ISNUMBER($B207)),NOT(ISNUMBER($C207)),$B207&lt;=0,$C207&gt;$B207),"",SUMIFS($C$5:$C$304,$AB$5:$AB$304,1)-C207)</f>
        <v/>
      </c>
      <c r="G207" s="23">
        <f>IF(OR($B207="",NOT(ISNUMBER($B207)),NOT(ISNUMBER($C207)),$B207&lt;=0,$C207&gt;$B207),"",(C207/B207-F207/E207)/SQRT(((C207+F207)/(B207+E207))*(1-((C207+F207)/(B207+E207)))*(1/B207+1/E207)))</f>
        <v/>
      </c>
      <c r="H207" s="13">
        <f>IF(OR($B207="",NOT(ISNUMBER($B207)),NOT(ISNUMBER($C207)),$B207&lt;=0,$C207&gt;$B207),"",2*(1-NORM.S.DIST(ABS(G207),TRUE)))</f>
        <v/>
      </c>
      <c r="I207" s="24">
        <f>IF(OR($B207="",NOT(ISNUMBER($B207)),NOT(ISNUMBER($C207)),$B207&lt;=0,$C207&gt;$B207),"",COUNTIF($H$5:$H$304,"&lt;"&amp;H207)+1)</f>
        <v/>
      </c>
      <c r="J207" s="13">
        <f>IF(OR($B207="",NOT(ISNUMBER($B207)),NOT(ISNUMBER($C207)),$B207&lt;=0,$C207&gt;$B207),"",I207/$S$5*$S$6)</f>
        <v/>
      </c>
      <c r="K207" s="13">
        <f>IF(OR($B207="",NOT(ISNUMBER($B207)),NOT(ISNUMBER($C207)),$B207&lt;=0,$C207&gt;$B207),"",MIN(1,MINIFS($AA$5:$AA$304,$I$5:$I$304,"&gt;="&amp;I207)))</f>
        <v/>
      </c>
      <c r="L207" s="15">
        <f>IF(OR($B207="",NOT(ISNUMBER($B207)),NOT(ISNUMBER($C207)),$B207&lt;=0,$C207&gt;$B207),"",MAX((((C207/B207)+$S$7^2/(2*B207))/(1+$S$7^2/B207))-(($S$7*SQRT((C207/B207)*(1-(C207/B207))/B207+$S$7^2/(4*B207^2)))/(1+$S$7^2/B207)),0))</f>
        <v/>
      </c>
      <c r="M207" s="15">
        <f>IF(OR($B207="",NOT(ISNUMBER($B207)),NOT(ISNUMBER($C207)),$B207&lt;=0,$C207&gt;$B207),"",MIN((((C207/B207)+$S$7^2/(2*B207))/(1+$S$7^2/B207))+(($S$7*SQRT((C207/B207)*(1-(C207/B207))/B207+$S$7^2/(4*B207^2)))/(1+$S$7^2/B207)),1))</f>
        <v/>
      </c>
      <c r="N207" s="25">
        <f>IF(OR($B207="",NOT(ISNUMBER($B207)),NOT(ISNUMBER($C207)),$B207&lt;=0,$C207&gt;$B207),"",IF(ABS(D207-F207/E207)/(F207/E207)&gt;=$S$8,"stands out","-"))</f>
        <v/>
      </c>
      <c r="O207" s="25">
        <f>IF(OR($B207="",NOT(ISNUMBER($B207)),NOT(ISNUMBER($C207)),$B207&lt;=0,$C207&gt;$B207),"",IF(H207&lt;$S$9,"significant","-"))</f>
        <v/>
      </c>
      <c r="P207" s="4">
        <f>IF(AND(ISNUMBER($C207),ISNUMBER($B207),$C207&gt;$B207),"more conversions than clicks - export one conversion per click",IF(OR($B207="",NOT(ISNUMBER($B207)),NOT(ISNUMBER($C207)),$B207&lt;=0,$C207&gt;$B207),"",IF(K207&lt;$S$6,"survives","-")))</f>
        <v/>
      </c>
      <c r="AA207" s="26">
        <f>IF(OR($B207="",NOT(ISNUMBER($B207)),NOT(ISNUMBER($C207)),$B207&lt;=0,$C207&gt;$B207),"",H207*$S$5/I207)</f>
        <v/>
      </c>
      <c r="AB207" s="5">
        <f>IF(OR($B207="",NOT(ISNUMBER($B207)),NOT(ISNUMBER($C207)),$B207&lt;=0,$C207&gt;$B207),0,1)</f>
        <v/>
      </c>
    </row>
    <row r="208">
      <c r="A208" s="21" t="n"/>
      <c r="B208" s="6" t="n"/>
      <c r="C208" s="6" t="n"/>
      <c r="D208" s="15">
        <f>IF(OR($B208="",NOT(ISNUMBER($B208)),NOT(ISNUMBER($C208)),$B208&lt;=0,$C208&gt;$B208),"",C208/B208)</f>
        <v/>
      </c>
      <c r="E208" s="22">
        <f>IF(OR($B208="",NOT(ISNUMBER($B208)),NOT(ISNUMBER($C208)),$B208&lt;=0,$C208&gt;$B208),"",SUMIFS($B$5:$B$304,$AB$5:$AB$304,1)-B208)</f>
        <v/>
      </c>
      <c r="F208" s="22">
        <f>IF(OR($B208="",NOT(ISNUMBER($B208)),NOT(ISNUMBER($C208)),$B208&lt;=0,$C208&gt;$B208),"",SUMIFS($C$5:$C$304,$AB$5:$AB$304,1)-C208)</f>
        <v/>
      </c>
      <c r="G208" s="23">
        <f>IF(OR($B208="",NOT(ISNUMBER($B208)),NOT(ISNUMBER($C208)),$B208&lt;=0,$C208&gt;$B208),"",(C208/B208-F208/E208)/SQRT(((C208+F208)/(B208+E208))*(1-((C208+F208)/(B208+E208)))*(1/B208+1/E208)))</f>
        <v/>
      </c>
      <c r="H208" s="13">
        <f>IF(OR($B208="",NOT(ISNUMBER($B208)),NOT(ISNUMBER($C208)),$B208&lt;=0,$C208&gt;$B208),"",2*(1-NORM.S.DIST(ABS(G208),TRUE)))</f>
        <v/>
      </c>
      <c r="I208" s="24">
        <f>IF(OR($B208="",NOT(ISNUMBER($B208)),NOT(ISNUMBER($C208)),$B208&lt;=0,$C208&gt;$B208),"",COUNTIF($H$5:$H$304,"&lt;"&amp;H208)+1)</f>
        <v/>
      </c>
      <c r="J208" s="13">
        <f>IF(OR($B208="",NOT(ISNUMBER($B208)),NOT(ISNUMBER($C208)),$B208&lt;=0,$C208&gt;$B208),"",I208/$S$5*$S$6)</f>
        <v/>
      </c>
      <c r="K208" s="13">
        <f>IF(OR($B208="",NOT(ISNUMBER($B208)),NOT(ISNUMBER($C208)),$B208&lt;=0,$C208&gt;$B208),"",MIN(1,MINIFS($AA$5:$AA$304,$I$5:$I$304,"&gt;="&amp;I208)))</f>
        <v/>
      </c>
      <c r="L208" s="15">
        <f>IF(OR($B208="",NOT(ISNUMBER($B208)),NOT(ISNUMBER($C208)),$B208&lt;=0,$C208&gt;$B208),"",MAX((((C208/B208)+$S$7^2/(2*B208))/(1+$S$7^2/B208))-(($S$7*SQRT((C208/B208)*(1-(C208/B208))/B208+$S$7^2/(4*B208^2)))/(1+$S$7^2/B208)),0))</f>
        <v/>
      </c>
      <c r="M208" s="15">
        <f>IF(OR($B208="",NOT(ISNUMBER($B208)),NOT(ISNUMBER($C208)),$B208&lt;=0,$C208&gt;$B208),"",MIN((((C208/B208)+$S$7^2/(2*B208))/(1+$S$7^2/B208))+(($S$7*SQRT((C208/B208)*(1-(C208/B208))/B208+$S$7^2/(4*B208^2)))/(1+$S$7^2/B208)),1))</f>
        <v/>
      </c>
      <c r="N208" s="25">
        <f>IF(OR($B208="",NOT(ISNUMBER($B208)),NOT(ISNUMBER($C208)),$B208&lt;=0,$C208&gt;$B208),"",IF(ABS(D208-F208/E208)/(F208/E208)&gt;=$S$8,"stands out","-"))</f>
        <v/>
      </c>
      <c r="O208" s="25">
        <f>IF(OR($B208="",NOT(ISNUMBER($B208)),NOT(ISNUMBER($C208)),$B208&lt;=0,$C208&gt;$B208),"",IF(H208&lt;$S$9,"significant","-"))</f>
        <v/>
      </c>
      <c r="P208" s="4">
        <f>IF(AND(ISNUMBER($C208),ISNUMBER($B208),$C208&gt;$B208),"more conversions than clicks - export one conversion per click",IF(OR($B208="",NOT(ISNUMBER($B208)),NOT(ISNUMBER($C208)),$B208&lt;=0,$C208&gt;$B208),"",IF(K208&lt;$S$6,"survives","-")))</f>
        <v/>
      </c>
      <c r="AA208" s="26">
        <f>IF(OR($B208="",NOT(ISNUMBER($B208)),NOT(ISNUMBER($C208)),$B208&lt;=0,$C208&gt;$B208),"",H208*$S$5/I208)</f>
        <v/>
      </c>
      <c r="AB208" s="5">
        <f>IF(OR($B208="",NOT(ISNUMBER($B208)),NOT(ISNUMBER($C208)),$B208&lt;=0,$C208&gt;$B208),0,1)</f>
        <v/>
      </c>
    </row>
    <row r="209">
      <c r="A209" s="21" t="n"/>
      <c r="B209" s="6" t="n"/>
      <c r="C209" s="6" t="n"/>
      <c r="D209" s="15">
        <f>IF(OR($B209="",NOT(ISNUMBER($B209)),NOT(ISNUMBER($C209)),$B209&lt;=0,$C209&gt;$B209),"",C209/B209)</f>
        <v/>
      </c>
      <c r="E209" s="22">
        <f>IF(OR($B209="",NOT(ISNUMBER($B209)),NOT(ISNUMBER($C209)),$B209&lt;=0,$C209&gt;$B209),"",SUMIFS($B$5:$B$304,$AB$5:$AB$304,1)-B209)</f>
        <v/>
      </c>
      <c r="F209" s="22">
        <f>IF(OR($B209="",NOT(ISNUMBER($B209)),NOT(ISNUMBER($C209)),$B209&lt;=0,$C209&gt;$B209),"",SUMIFS($C$5:$C$304,$AB$5:$AB$304,1)-C209)</f>
        <v/>
      </c>
      <c r="G209" s="23">
        <f>IF(OR($B209="",NOT(ISNUMBER($B209)),NOT(ISNUMBER($C209)),$B209&lt;=0,$C209&gt;$B209),"",(C209/B209-F209/E209)/SQRT(((C209+F209)/(B209+E209))*(1-((C209+F209)/(B209+E209)))*(1/B209+1/E209)))</f>
        <v/>
      </c>
      <c r="H209" s="13">
        <f>IF(OR($B209="",NOT(ISNUMBER($B209)),NOT(ISNUMBER($C209)),$B209&lt;=0,$C209&gt;$B209),"",2*(1-NORM.S.DIST(ABS(G209),TRUE)))</f>
        <v/>
      </c>
      <c r="I209" s="24">
        <f>IF(OR($B209="",NOT(ISNUMBER($B209)),NOT(ISNUMBER($C209)),$B209&lt;=0,$C209&gt;$B209),"",COUNTIF($H$5:$H$304,"&lt;"&amp;H209)+1)</f>
        <v/>
      </c>
      <c r="J209" s="13">
        <f>IF(OR($B209="",NOT(ISNUMBER($B209)),NOT(ISNUMBER($C209)),$B209&lt;=0,$C209&gt;$B209),"",I209/$S$5*$S$6)</f>
        <v/>
      </c>
      <c r="K209" s="13">
        <f>IF(OR($B209="",NOT(ISNUMBER($B209)),NOT(ISNUMBER($C209)),$B209&lt;=0,$C209&gt;$B209),"",MIN(1,MINIFS($AA$5:$AA$304,$I$5:$I$304,"&gt;="&amp;I209)))</f>
        <v/>
      </c>
      <c r="L209" s="15">
        <f>IF(OR($B209="",NOT(ISNUMBER($B209)),NOT(ISNUMBER($C209)),$B209&lt;=0,$C209&gt;$B209),"",MAX((((C209/B209)+$S$7^2/(2*B209))/(1+$S$7^2/B209))-(($S$7*SQRT((C209/B209)*(1-(C209/B209))/B209+$S$7^2/(4*B209^2)))/(1+$S$7^2/B209)),0))</f>
        <v/>
      </c>
      <c r="M209" s="15">
        <f>IF(OR($B209="",NOT(ISNUMBER($B209)),NOT(ISNUMBER($C209)),$B209&lt;=0,$C209&gt;$B209),"",MIN((((C209/B209)+$S$7^2/(2*B209))/(1+$S$7^2/B209))+(($S$7*SQRT((C209/B209)*(1-(C209/B209))/B209+$S$7^2/(4*B209^2)))/(1+$S$7^2/B209)),1))</f>
        <v/>
      </c>
      <c r="N209" s="25">
        <f>IF(OR($B209="",NOT(ISNUMBER($B209)),NOT(ISNUMBER($C209)),$B209&lt;=0,$C209&gt;$B209),"",IF(ABS(D209-F209/E209)/(F209/E209)&gt;=$S$8,"stands out","-"))</f>
        <v/>
      </c>
      <c r="O209" s="25">
        <f>IF(OR($B209="",NOT(ISNUMBER($B209)),NOT(ISNUMBER($C209)),$B209&lt;=0,$C209&gt;$B209),"",IF(H209&lt;$S$9,"significant","-"))</f>
        <v/>
      </c>
      <c r="P209" s="4">
        <f>IF(AND(ISNUMBER($C209),ISNUMBER($B209),$C209&gt;$B209),"more conversions than clicks - export one conversion per click",IF(OR($B209="",NOT(ISNUMBER($B209)),NOT(ISNUMBER($C209)),$B209&lt;=0,$C209&gt;$B209),"",IF(K209&lt;$S$6,"survives","-")))</f>
        <v/>
      </c>
      <c r="AA209" s="26">
        <f>IF(OR($B209="",NOT(ISNUMBER($B209)),NOT(ISNUMBER($C209)),$B209&lt;=0,$C209&gt;$B209),"",H209*$S$5/I209)</f>
        <v/>
      </c>
      <c r="AB209" s="5">
        <f>IF(OR($B209="",NOT(ISNUMBER($B209)),NOT(ISNUMBER($C209)),$B209&lt;=0,$C209&gt;$B209),0,1)</f>
        <v/>
      </c>
    </row>
    <row r="210">
      <c r="A210" s="21" t="n"/>
      <c r="B210" s="6" t="n"/>
      <c r="C210" s="6" t="n"/>
      <c r="D210" s="15">
        <f>IF(OR($B210="",NOT(ISNUMBER($B210)),NOT(ISNUMBER($C210)),$B210&lt;=0,$C210&gt;$B210),"",C210/B210)</f>
        <v/>
      </c>
      <c r="E210" s="22">
        <f>IF(OR($B210="",NOT(ISNUMBER($B210)),NOT(ISNUMBER($C210)),$B210&lt;=0,$C210&gt;$B210),"",SUMIFS($B$5:$B$304,$AB$5:$AB$304,1)-B210)</f>
        <v/>
      </c>
      <c r="F210" s="22">
        <f>IF(OR($B210="",NOT(ISNUMBER($B210)),NOT(ISNUMBER($C210)),$B210&lt;=0,$C210&gt;$B210),"",SUMIFS($C$5:$C$304,$AB$5:$AB$304,1)-C210)</f>
        <v/>
      </c>
      <c r="G210" s="23">
        <f>IF(OR($B210="",NOT(ISNUMBER($B210)),NOT(ISNUMBER($C210)),$B210&lt;=0,$C210&gt;$B210),"",(C210/B210-F210/E210)/SQRT(((C210+F210)/(B210+E210))*(1-((C210+F210)/(B210+E210)))*(1/B210+1/E210)))</f>
        <v/>
      </c>
      <c r="H210" s="13">
        <f>IF(OR($B210="",NOT(ISNUMBER($B210)),NOT(ISNUMBER($C210)),$B210&lt;=0,$C210&gt;$B210),"",2*(1-NORM.S.DIST(ABS(G210),TRUE)))</f>
        <v/>
      </c>
      <c r="I210" s="24">
        <f>IF(OR($B210="",NOT(ISNUMBER($B210)),NOT(ISNUMBER($C210)),$B210&lt;=0,$C210&gt;$B210),"",COUNTIF($H$5:$H$304,"&lt;"&amp;H210)+1)</f>
        <v/>
      </c>
      <c r="J210" s="13">
        <f>IF(OR($B210="",NOT(ISNUMBER($B210)),NOT(ISNUMBER($C210)),$B210&lt;=0,$C210&gt;$B210),"",I210/$S$5*$S$6)</f>
        <v/>
      </c>
      <c r="K210" s="13">
        <f>IF(OR($B210="",NOT(ISNUMBER($B210)),NOT(ISNUMBER($C210)),$B210&lt;=0,$C210&gt;$B210),"",MIN(1,MINIFS($AA$5:$AA$304,$I$5:$I$304,"&gt;="&amp;I210)))</f>
        <v/>
      </c>
      <c r="L210" s="15">
        <f>IF(OR($B210="",NOT(ISNUMBER($B210)),NOT(ISNUMBER($C210)),$B210&lt;=0,$C210&gt;$B210),"",MAX((((C210/B210)+$S$7^2/(2*B210))/(1+$S$7^2/B210))-(($S$7*SQRT((C210/B210)*(1-(C210/B210))/B210+$S$7^2/(4*B210^2)))/(1+$S$7^2/B210)),0))</f>
        <v/>
      </c>
      <c r="M210" s="15">
        <f>IF(OR($B210="",NOT(ISNUMBER($B210)),NOT(ISNUMBER($C210)),$B210&lt;=0,$C210&gt;$B210),"",MIN((((C210/B210)+$S$7^2/(2*B210))/(1+$S$7^2/B210))+(($S$7*SQRT((C210/B210)*(1-(C210/B210))/B210+$S$7^2/(4*B210^2)))/(1+$S$7^2/B210)),1))</f>
        <v/>
      </c>
      <c r="N210" s="25">
        <f>IF(OR($B210="",NOT(ISNUMBER($B210)),NOT(ISNUMBER($C210)),$B210&lt;=0,$C210&gt;$B210),"",IF(ABS(D210-F210/E210)/(F210/E210)&gt;=$S$8,"stands out","-"))</f>
        <v/>
      </c>
      <c r="O210" s="25">
        <f>IF(OR($B210="",NOT(ISNUMBER($B210)),NOT(ISNUMBER($C210)),$B210&lt;=0,$C210&gt;$B210),"",IF(H210&lt;$S$9,"significant","-"))</f>
        <v/>
      </c>
      <c r="P210" s="4">
        <f>IF(AND(ISNUMBER($C210),ISNUMBER($B210),$C210&gt;$B210),"more conversions than clicks - export one conversion per click",IF(OR($B210="",NOT(ISNUMBER($B210)),NOT(ISNUMBER($C210)),$B210&lt;=0,$C210&gt;$B210),"",IF(K210&lt;$S$6,"survives","-")))</f>
        <v/>
      </c>
      <c r="AA210" s="26">
        <f>IF(OR($B210="",NOT(ISNUMBER($B210)),NOT(ISNUMBER($C210)),$B210&lt;=0,$C210&gt;$B210),"",H210*$S$5/I210)</f>
        <v/>
      </c>
      <c r="AB210" s="5">
        <f>IF(OR($B210="",NOT(ISNUMBER($B210)),NOT(ISNUMBER($C210)),$B210&lt;=0,$C210&gt;$B210),0,1)</f>
        <v/>
      </c>
    </row>
    <row r="211">
      <c r="A211" s="21" t="n"/>
      <c r="B211" s="6" t="n"/>
      <c r="C211" s="6" t="n"/>
      <c r="D211" s="15">
        <f>IF(OR($B211="",NOT(ISNUMBER($B211)),NOT(ISNUMBER($C211)),$B211&lt;=0,$C211&gt;$B211),"",C211/B211)</f>
        <v/>
      </c>
      <c r="E211" s="22">
        <f>IF(OR($B211="",NOT(ISNUMBER($B211)),NOT(ISNUMBER($C211)),$B211&lt;=0,$C211&gt;$B211),"",SUMIFS($B$5:$B$304,$AB$5:$AB$304,1)-B211)</f>
        <v/>
      </c>
      <c r="F211" s="22">
        <f>IF(OR($B211="",NOT(ISNUMBER($B211)),NOT(ISNUMBER($C211)),$B211&lt;=0,$C211&gt;$B211),"",SUMIFS($C$5:$C$304,$AB$5:$AB$304,1)-C211)</f>
        <v/>
      </c>
      <c r="G211" s="23">
        <f>IF(OR($B211="",NOT(ISNUMBER($B211)),NOT(ISNUMBER($C211)),$B211&lt;=0,$C211&gt;$B211),"",(C211/B211-F211/E211)/SQRT(((C211+F211)/(B211+E211))*(1-((C211+F211)/(B211+E211)))*(1/B211+1/E211)))</f>
        <v/>
      </c>
      <c r="H211" s="13">
        <f>IF(OR($B211="",NOT(ISNUMBER($B211)),NOT(ISNUMBER($C211)),$B211&lt;=0,$C211&gt;$B211),"",2*(1-NORM.S.DIST(ABS(G211),TRUE)))</f>
        <v/>
      </c>
      <c r="I211" s="24">
        <f>IF(OR($B211="",NOT(ISNUMBER($B211)),NOT(ISNUMBER($C211)),$B211&lt;=0,$C211&gt;$B211),"",COUNTIF($H$5:$H$304,"&lt;"&amp;H211)+1)</f>
        <v/>
      </c>
      <c r="J211" s="13">
        <f>IF(OR($B211="",NOT(ISNUMBER($B211)),NOT(ISNUMBER($C211)),$B211&lt;=0,$C211&gt;$B211),"",I211/$S$5*$S$6)</f>
        <v/>
      </c>
      <c r="K211" s="13">
        <f>IF(OR($B211="",NOT(ISNUMBER($B211)),NOT(ISNUMBER($C211)),$B211&lt;=0,$C211&gt;$B211),"",MIN(1,MINIFS($AA$5:$AA$304,$I$5:$I$304,"&gt;="&amp;I211)))</f>
        <v/>
      </c>
      <c r="L211" s="15">
        <f>IF(OR($B211="",NOT(ISNUMBER($B211)),NOT(ISNUMBER($C211)),$B211&lt;=0,$C211&gt;$B211),"",MAX((((C211/B211)+$S$7^2/(2*B211))/(1+$S$7^2/B211))-(($S$7*SQRT((C211/B211)*(1-(C211/B211))/B211+$S$7^2/(4*B211^2)))/(1+$S$7^2/B211)),0))</f>
        <v/>
      </c>
      <c r="M211" s="15">
        <f>IF(OR($B211="",NOT(ISNUMBER($B211)),NOT(ISNUMBER($C211)),$B211&lt;=0,$C211&gt;$B211),"",MIN((((C211/B211)+$S$7^2/(2*B211))/(1+$S$7^2/B211))+(($S$7*SQRT((C211/B211)*(1-(C211/B211))/B211+$S$7^2/(4*B211^2)))/(1+$S$7^2/B211)),1))</f>
        <v/>
      </c>
      <c r="N211" s="25">
        <f>IF(OR($B211="",NOT(ISNUMBER($B211)),NOT(ISNUMBER($C211)),$B211&lt;=0,$C211&gt;$B211),"",IF(ABS(D211-F211/E211)/(F211/E211)&gt;=$S$8,"stands out","-"))</f>
        <v/>
      </c>
      <c r="O211" s="25">
        <f>IF(OR($B211="",NOT(ISNUMBER($B211)),NOT(ISNUMBER($C211)),$B211&lt;=0,$C211&gt;$B211),"",IF(H211&lt;$S$9,"significant","-"))</f>
        <v/>
      </c>
      <c r="P211" s="4">
        <f>IF(AND(ISNUMBER($C211),ISNUMBER($B211),$C211&gt;$B211),"more conversions than clicks - export one conversion per click",IF(OR($B211="",NOT(ISNUMBER($B211)),NOT(ISNUMBER($C211)),$B211&lt;=0,$C211&gt;$B211),"",IF(K211&lt;$S$6,"survives","-")))</f>
        <v/>
      </c>
      <c r="AA211" s="26">
        <f>IF(OR($B211="",NOT(ISNUMBER($B211)),NOT(ISNUMBER($C211)),$B211&lt;=0,$C211&gt;$B211),"",H211*$S$5/I211)</f>
        <v/>
      </c>
      <c r="AB211" s="5">
        <f>IF(OR($B211="",NOT(ISNUMBER($B211)),NOT(ISNUMBER($C211)),$B211&lt;=0,$C211&gt;$B211),0,1)</f>
        <v/>
      </c>
    </row>
    <row r="212">
      <c r="A212" s="21" t="n"/>
      <c r="B212" s="6" t="n"/>
      <c r="C212" s="6" t="n"/>
      <c r="D212" s="15">
        <f>IF(OR($B212="",NOT(ISNUMBER($B212)),NOT(ISNUMBER($C212)),$B212&lt;=0,$C212&gt;$B212),"",C212/B212)</f>
        <v/>
      </c>
      <c r="E212" s="22">
        <f>IF(OR($B212="",NOT(ISNUMBER($B212)),NOT(ISNUMBER($C212)),$B212&lt;=0,$C212&gt;$B212),"",SUMIFS($B$5:$B$304,$AB$5:$AB$304,1)-B212)</f>
        <v/>
      </c>
      <c r="F212" s="22">
        <f>IF(OR($B212="",NOT(ISNUMBER($B212)),NOT(ISNUMBER($C212)),$B212&lt;=0,$C212&gt;$B212),"",SUMIFS($C$5:$C$304,$AB$5:$AB$304,1)-C212)</f>
        <v/>
      </c>
      <c r="G212" s="23">
        <f>IF(OR($B212="",NOT(ISNUMBER($B212)),NOT(ISNUMBER($C212)),$B212&lt;=0,$C212&gt;$B212),"",(C212/B212-F212/E212)/SQRT(((C212+F212)/(B212+E212))*(1-((C212+F212)/(B212+E212)))*(1/B212+1/E212)))</f>
        <v/>
      </c>
      <c r="H212" s="13">
        <f>IF(OR($B212="",NOT(ISNUMBER($B212)),NOT(ISNUMBER($C212)),$B212&lt;=0,$C212&gt;$B212),"",2*(1-NORM.S.DIST(ABS(G212),TRUE)))</f>
        <v/>
      </c>
      <c r="I212" s="24">
        <f>IF(OR($B212="",NOT(ISNUMBER($B212)),NOT(ISNUMBER($C212)),$B212&lt;=0,$C212&gt;$B212),"",COUNTIF($H$5:$H$304,"&lt;"&amp;H212)+1)</f>
        <v/>
      </c>
      <c r="J212" s="13">
        <f>IF(OR($B212="",NOT(ISNUMBER($B212)),NOT(ISNUMBER($C212)),$B212&lt;=0,$C212&gt;$B212),"",I212/$S$5*$S$6)</f>
        <v/>
      </c>
      <c r="K212" s="13">
        <f>IF(OR($B212="",NOT(ISNUMBER($B212)),NOT(ISNUMBER($C212)),$B212&lt;=0,$C212&gt;$B212),"",MIN(1,MINIFS($AA$5:$AA$304,$I$5:$I$304,"&gt;="&amp;I212)))</f>
        <v/>
      </c>
      <c r="L212" s="15">
        <f>IF(OR($B212="",NOT(ISNUMBER($B212)),NOT(ISNUMBER($C212)),$B212&lt;=0,$C212&gt;$B212),"",MAX((((C212/B212)+$S$7^2/(2*B212))/(1+$S$7^2/B212))-(($S$7*SQRT((C212/B212)*(1-(C212/B212))/B212+$S$7^2/(4*B212^2)))/(1+$S$7^2/B212)),0))</f>
        <v/>
      </c>
      <c r="M212" s="15">
        <f>IF(OR($B212="",NOT(ISNUMBER($B212)),NOT(ISNUMBER($C212)),$B212&lt;=0,$C212&gt;$B212),"",MIN((((C212/B212)+$S$7^2/(2*B212))/(1+$S$7^2/B212))+(($S$7*SQRT((C212/B212)*(1-(C212/B212))/B212+$S$7^2/(4*B212^2)))/(1+$S$7^2/B212)),1))</f>
        <v/>
      </c>
      <c r="N212" s="25">
        <f>IF(OR($B212="",NOT(ISNUMBER($B212)),NOT(ISNUMBER($C212)),$B212&lt;=0,$C212&gt;$B212),"",IF(ABS(D212-F212/E212)/(F212/E212)&gt;=$S$8,"stands out","-"))</f>
        <v/>
      </c>
      <c r="O212" s="25">
        <f>IF(OR($B212="",NOT(ISNUMBER($B212)),NOT(ISNUMBER($C212)),$B212&lt;=0,$C212&gt;$B212),"",IF(H212&lt;$S$9,"significant","-"))</f>
        <v/>
      </c>
      <c r="P212" s="4">
        <f>IF(AND(ISNUMBER($C212),ISNUMBER($B212),$C212&gt;$B212),"more conversions than clicks - export one conversion per click",IF(OR($B212="",NOT(ISNUMBER($B212)),NOT(ISNUMBER($C212)),$B212&lt;=0,$C212&gt;$B212),"",IF(K212&lt;$S$6,"survives","-")))</f>
        <v/>
      </c>
      <c r="AA212" s="26">
        <f>IF(OR($B212="",NOT(ISNUMBER($B212)),NOT(ISNUMBER($C212)),$B212&lt;=0,$C212&gt;$B212),"",H212*$S$5/I212)</f>
        <v/>
      </c>
      <c r="AB212" s="5">
        <f>IF(OR($B212="",NOT(ISNUMBER($B212)),NOT(ISNUMBER($C212)),$B212&lt;=0,$C212&gt;$B212),0,1)</f>
        <v/>
      </c>
    </row>
    <row r="213">
      <c r="A213" s="21" t="n"/>
      <c r="B213" s="6" t="n"/>
      <c r="C213" s="6" t="n"/>
      <c r="D213" s="15">
        <f>IF(OR($B213="",NOT(ISNUMBER($B213)),NOT(ISNUMBER($C213)),$B213&lt;=0,$C213&gt;$B213),"",C213/B213)</f>
        <v/>
      </c>
      <c r="E213" s="22">
        <f>IF(OR($B213="",NOT(ISNUMBER($B213)),NOT(ISNUMBER($C213)),$B213&lt;=0,$C213&gt;$B213),"",SUMIFS($B$5:$B$304,$AB$5:$AB$304,1)-B213)</f>
        <v/>
      </c>
      <c r="F213" s="22">
        <f>IF(OR($B213="",NOT(ISNUMBER($B213)),NOT(ISNUMBER($C213)),$B213&lt;=0,$C213&gt;$B213),"",SUMIFS($C$5:$C$304,$AB$5:$AB$304,1)-C213)</f>
        <v/>
      </c>
      <c r="G213" s="23">
        <f>IF(OR($B213="",NOT(ISNUMBER($B213)),NOT(ISNUMBER($C213)),$B213&lt;=0,$C213&gt;$B213),"",(C213/B213-F213/E213)/SQRT(((C213+F213)/(B213+E213))*(1-((C213+F213)/(B213+E213)))*(1/B213+1/E213)))</f>
        <v/>
      </c>
      <c r="H213" s="13">
        <f>IF(OR($B213="",NOT(ISNUMBER($B213)),NOT(ISNUMBER($C213)),$B213&lt;=0,$C213&gt;$B213),"",2*(1-NORM.S.DIST(ABS(G213),TRUE)))</f>
        <v/>
      </c>
      <c r="I213" s="24">
        <f>IF(OR($B213="",NOT(ISNUMBER($B213)),NOT(ISNUMBER($C213)),$B213&lt;=0,$C213&gt;$B213),"",COUNTIF($H$5:$H$304,"&lt;"&amp;H213)+1)</f>
        <v/>
      </c>
      <c r="J213" s="13">
        <f>IF(OR($B213="",NOT(ISNUMBER($B213)),NOT(ISNUMBER($C213)),$B213&lt;=0,$C213&gt;$B213),"",I213/$S$5*$S$6)</f>
        <v/>
      </c>
      <c r="K213" s="13">
        <f>IF(OR($B213="",NOT(ISNUMBER($B213)),NOT(ISNUMBER($C213)),$B213&lt;=0,$C213&gt;$B213),"",MIN(1,MINIFS($AA$5:$AA$304,$I$5:$I$304,"&gt;="&amp;I213)))</f>
        <v/>
      </c>
      <c r="L213" s="15">
        <f>IF(OR($B213="",NOT(ISNUMBER($B213)),NOT(ISNUMBER($C213)),$B213&lt;=0,$C213&gt;$B213),"",MAX((((C213/B213)+$S$7^2/(2*B213))/(1+$S$7^2/B213))-(($S$7*SQRT((C213/B213)*(1-(C213/B213))/B213+$S$7^2/(4*B213^2)))/(1+$S$7^2/B213)),0))</f>
        <v/>
      </c>
      <c r="M213" s="15">
        <f>IF(OR($B213="",NOT(ISNUMBER($B213)),NOT(ISNUMBER($C213)),$B213&lt;=0,$C213&gt;$B213),"",MIN((((C213/B213)+$S$7^2/(2*B213))/(1+$S$7^2/B213))+(($S$7*SQRT((C213/B213)*(1-(C213/B213))/B213+$S$7^2/(4*B213^2)))/(1+$S$7^2/B213)),1))</f>
        <v/>
      </c>
      <c r="N213" s="25">
        <f>IF(OR($B213="",NOT(ISNUMBER($B213)),NOT(ISNUMBER($C213)),$B213&lt;=0,$C213&gt;$B213),"",IF(ABS(D213-F213/E213)/(F213/E213)&gt;=$S$8,"stands out","-"))</f>
        <v/>
      </c>
      <c r="O213" s="25">
        <f>IF(OR($B213="",NOT(ISNUMBER($B213)),NOT(ISNUMBER($C213)),$B213&lt;=0,$C213&gt;$B213),"",IF(H213&lt;$S$9,"significant","-"))</f>
        <v/>
      </c>
      <c r="P213" s="4">
        <f>IF(AND(ISNUMBER($C213),ISNUMBER($B213),$C213&gt;$B213),"more conversions than clicks - export one conversion per click",IF(OR($B213="",NOT(ISNUMBER($B213)),NOT(ISNUMBER($C213)),$B213&lt;=0,$C213&gt;$B213),"",IF(K213&lt;$S$6,"survives","-")))</f>
        <v/>
      </c>
      <c r="AA213" s="26">
        <f>IF(OR($B213="",NOT(ISNUMBER($B213)),NOT(ISNUMBER($C213)),$B213&lt;=0,$C213&gt;$B213),"",H213*$S$5/I213)</f>
        <v/>
      </c>
      <c r="AB213" s="5">
        <f>IF(OR($B213="",NOT(ISNUMBER($B213)),NOT(ISNUMBER($C213)),$B213&lt;=0,$C213&gt;$B213),0,1)</f>
        <v/>
      </c>
    </row>
    <row r="214">
      <c r="A214" s="21" t="n"/>
      <c r="B214" s="6" t="n"/>
      <c r="C214" s="6" t="n"/>
      <c r="D214" s="15">
        <f>IF(OR($B214="",NOT(ISNUMBER($B214)),NOT(ISNUMBER($C214)),$B214&lt;=0,$C214&gt;$B214),"",C214/B214)</f>
        <v/>
      </c>
      <c r="E214" s="22">
        <f>IF(OR($B214="",NOT(ISNUMBER($B214)),NOT(ISNUMBER($C214)),$B214&lt;=0,$C214&gt;$B214),"",SUMIFS($B$5:$B$304,$AB$5:$AB$304,1)-B214)</f>
        <v/>
      </c>
      <c r="F214" s="22">
        <f>IF(OR($B214="",NOT(ISNUMBER($B214)),NOT(ISNUMBER($C214)),$B214&lt;=0,$C214&gt;$B214),"",SUMIFS($C$5:$C$304,$AB$5:$AB$304,1)-C214)</f>
        <v/>
      </c>
      <c r="G214" s="23">
        <f>IF(OR($B214="",NOT(ISNUMBER($B214)),NOT(ISNUMBER($C214)),$B214&lt;=0,$C214&gt;$B214),"",(C214/B214-F214/E214)/SQRT(((C214+F214)/(B214+E214))*(1-((C214+F214)/(B214+E214)))*(1/B214+1/E214)))</f>
        <v/>
      </c>
      <c r="H214" s="13">
        <f>IF(OR($B214="",NOT(ISNUMBER($B214)),NOT(ISNUMBER($C214)),$B214&lt;=0,$C214&gt;$B214),"",2*(1-NORM.S.DIST(ABS(G214),TRUE)))</f>
        <v/>
      </c>
      <c r="I214" s="24">
        <f>IF(OR($B214="",NOT(ISNUMBER($B214)),NOT(ISNUMBER($C214)),$B214&lt;=0,$C214&gt;$B214),"",COUNTIF($H$5:$H$304,"&lt;"&amp;H214)+1)</f>
        <v/>
      </c>
      <c r="J214" s="13">
        <f>IF(OR($B214="",NOT(ISNUMBER($B214)),NOT(ISNUMBER($C214)),$B214&lt;=0,$C214&gt;$B214),"",I214/$S$5*$S$6)</f>
        <v/>
      </c>
      <c r="K214" s="13">
        <f>IF(OR($B214="",NOT(ISNUMBER($B214)),NOT(ISNUMBER($C214)),$B214&lt;=0,$C214&gt;$B214),"",MIN(1,MINIFS($AA$5:$AA$304,$I$5:$I$304,"&gt;="&amp;I214)))</f>
        <v/>
      </c>
      <c r="L214" s="15">
        <f>IF(OR($B214="",NOT(ISNUMBER($B214)),NOT(ISNUMBER($C214)),$B214&lt;=0,$C214&gt;$B214),"",MAX((((C214/B214)+$S$7^2/(2*B214))/(1+$S$7^2/B214))-(($S$7*SQRT((C214/B214)*(1-(C214/B214))/B214+$S$7^2/(4*B214^2)))/(1+$S$7^2/B214)),0))</f>
        <v/>
      </c>
      <c r="M214" s="15">
        <f>IF(OR($B214="",NOT(ISNUMBER($B214)),NOT(ISNUMBER($C214)),$B214&lt;=0,$C214&gt;$B214),"",MIN((((C214/B214)+$S$7^2/(2*B214))/(1+$S$7^2/B214))+(($S$7*SQRT((C214/B214)*(1-(C214/B214))/B214+$S$7^2/(4*B214^2)))/(1+$S$7^2/B214)),1))</f>
        <v/>
      </c>
      <c r="N214" s="25">
        <f>IF(OR($B214="",NOT(ISNUMBER($B214)),NOT(ISNUMBER($C214)),$B214&lt;=0,$C214&gt;$B214),"",IF(ABS(D214-F214/E214)/(F214/E214)&gt;=$S$8,"stands out","-"))</f>
        <v/>
      </c>
      <c r="O214" s="25">
        <f>IF(OR($B214="",NOT(ISNUMBER($B214)),NOT(ISNUMBER($C214)),$B214&lt;=0,$C214&gt;$B214),"",IF(H214&lt;$S$9,"significant","-"))</f>
        <v/>
      </c>
      <c r="P214" s="4">
        <f>IF(AND(ISNUMBER($C214),ISNUMBER($B214),$C214&gt;$B214),"more conversions than clicks - export one conversion per click",IF(OR($B214="",NOT(ISNUMBER($B214)),NOT(ISNUMBER($C214)),$B214&lt;=0,$C214&gt;$B214),"",IF(K214&lt;$S$6,"survives","-")))</f>
        <v/>
      </c>
      <c r="AA214" s="26">
        <f>IF(OR($B214="",NOT(ISNUMBER($B214)),NOT(ISNUMBER($C214)),$B214&lt;=0,$C214&gt;$B214),"",H214*$S$5/I214)</f>
        <v/>
      </c>
      <c r="AB214" s="5">
        <f>IF(OR($B214="",NOT(ISNUMBER($B214)),NOT(ISNUMBER($C214)),$B214&lt;=0,$C214&gt;$B214),0,1)</f>
        <v/>
      </c>
    </row>
    <row r="215">
      <c r="A215" s="21" t="n"/>
      <c r="B215" s="6" t="n"/>
      <c r="C215" s="6" t="n"/>
      <c r="D215" s="15">
        <f>IF(OR($B215="",NOT(ISNUMBER($B215)),NOT(ISNUMBER($C215)),$B215&lt;=0,$C215&gt;$B215),"",C215/B215)</f>
        <v/>
      </c>
      <c r="E215" s="22">
        <f>IF(OR($B215="",NOT(ISNUMBER($B215)),NOT(ISNUMBER($C215)),$B215&lt;=0,$C215&gt;$B215),"",SUMIFS($B$5:$B$304,$AB$5:$AB$304,1)-B215)</f>
        <v/>
      </c>
      <c r="F215" s="22">
        <f>IF(OR($B215="",NOT(ISNUMBER($B215)),NOT(ISNUMBER($C215)),$B215&lt;=0,$C215&gt;$B215),"",SUMIFS($C$5:$C$304,$AB$5:$AB$304,1)-C215)</f>
        <v/>
      </c>
      <c r="G215" s="23">
        <f>IF(OR($B215="",NOT(ISNUMBER($B215)),NOT(ISNUMBER($C215)),$B215&lt;=0,$C215&gt;$B215),"",(C215/B215-F215/E215)/SQRT(((C215+F215)/(B215+E215))*(1-((C215+F215)/(B215+E215)))*(1/B215+1/E215)))</f>
        <v/>
      </c>
      <c r="H215" s="13">
        <f>IF(OR($B215="",NOT(ISNUMBER($B215)),NOT(ISNUMBER($C215)),$B215&lt;=0,$C215&gt;$B215),"",2*(1-NORM.S.DIST(ABS(G215),TRUE)))</f>
        <v/>
      </c>
      <c r="I215" s="24">
        <f>IF(OR($B215="",NOT(ISNUMBER($B215)),NOT(ISNUMBER($C215)),$B215&lt;=0,$C215&gt;$B215),"",COUNTIF($H$5:$H$304,"&lt;"&amp;H215)+1)</f>
        <v/>
      </c>
      <c r="J215" s="13">
        <f>IF(OR($B215="",NOT(ISNUMBER($B215)),NOT(ISNUMBER($C215)),$B215&lt;=0,$C215&gt;$B215),"",I215/$S$5*$S$6)</f>
        <v/>
      </c>
      <c r="K215" s="13">
        <f>IF(OR($B215="",NOT(ISNUMBER($B215)),NOT(ISNUMBER($C215)),$B215&lt;=0,$C215&gt;$B215),"",MIN(1,MINIFS($AA$5:$AA$304,$I$5:$I$304,"&gt;="&amp;I215)))</f>
        <v/>
      </c>
      <c r="L215" s="15">
        <f>IF(OR($B215="",NOT(ISNUMBER($B215)),NOT(ISNUMBER($C215)),$B215&lt;=0,$C215&gt;$B215),"",MAX((((C215/B215)+$S$7^2/(2*B215))/(1+$S$7^2/B215))-(($S$7*SQRT((C215/B215)*(1-(C215/B215))/B215+$S$7^2/(4*B215^2)))/(1+$S$7^2/B215)),0))</f>
        <v/>
      </c>
      <c r="M215" s="15">
        <f>IF(OR($B215="",NOT(ISNUMBER($B215)),NOT(ISNUMBER($C215)),$B215&lt;=0,$C215&gt;$B215),"",MIN((((C215/B215)+$S$7^2/(2*B215))/(1+$S$7^2/B215))+(($S$7*SQRT((C215/B215)*(1-(C215/B215))/B215+$S$7^2/(4*B215^2)))/(1+$S$7^2/B215)),1))</f>
        <v/>
      </c>
      <c r="N215" s="25">
        <f>IF(OR($B215="",NOT(ISNUMBER($B215)),NOT(ISNUMBER($C215)),$B215&lt;=0,$C215&gt;$B215),"",IF(ABS(D215-F215/E215)/(F215/E215)&gt;=$S$8,"stands out","-"))</f>
        <v/>
      </c>
      <c r="O215" s="25">
        <f>IF(OR($B215="",NOT(ISNUMBER($B215)),NOT(ISNUMBER($C215)),$B215&lt;=0,$C215&gt;$B215),"",IF(H215&lt;$S$9,"significant","-"))</f>
        <v/>
      </c>
      <c r="P215" s="4">
        <f>IF(AND(ISNUMBER($C215),ISNUMBER($B215),$C215&gt;$B215),"more conversions than clicks - export one conversion per click",IF(OR($B215="",NOT(ISNUMBER($B215)),NOT(ISNUMBER($C215)),$B215&lt;=0,$C215&gt;$B215),"",IF(K215&lt;$S$6,"survives","-")))</f>
        <v/>
      </c>
      <c r="AA215" s="26">
        <f>IF(OR($B215="",NOT(ISNUMBER($B215)),NOT(ISNUMBER($C215)),$B215&lt;=0,$C215&gt;$B215),"",H215*$S$5/I215)</f>
        <v/>
      </c>
      <c r="AB215" s="5">
        <f>IF(OR($B215="",NOT(ISNUMBER($B215)),NOT(ISNUMBER($C215)),$B215&lt;=0,$C215&gt;$B215),0,1)</f>
        <v/>
      </c>
    </row>
    <row r="216">
      <c r="A216" s="21" t="n"/>
      <c r="B216" s="6" t="n"/>
      <c r="C216" s="6" t="n"/>
      <c r="D216" s="15">
        <f>IF(OR($B216="",NOT(ISNUMBER($B216)),NOT(ISNUMBER($C216)),$B216&lt;=0,$C216&gt;$B216),"",C216/B216)</f>
        <v/>
      </c>
      <c r="E216" s="22">
        <f>IF(OR($B216="",NOT(ISNUMBER($B216)),NOT(ISNUMBER($C216)),$B216&lt;=0,$C216&gt;$B216),"",SUMIFS($B$5:$B$304,$AB$5:$AB$304,1)-B216)</f>
        <v/>
      </c>
      <c r="F216" s="22">
        <f>IF(OR($B216="",NOT(ISNUMBER($B216)),NOT(ISNUMBER($C216)),$B216&lt;=0,$C216&gt;$B216),"",SUMIFS($C$5:$C$304,$AB$5:$AB$304,1)-C216)</f>
        <v/>
      </c>
      <c r="G216" s="23">
        <f>IF(OR($B216="",NOT(ISNUMBER($B216)),NOT(ISNUMBER($C216)),$B216&lt;=0,$C216&gt;$B216),"",(C216/B216-F216/E216)/SQRT(((C216+F216)/(B216+E216))*(1-((C216+F216)/(B216+E216)))*(1/B216+1/E216)))</f>
        <v/>
      </c>
      <c r="H216" s="13">
        <f>IF(OR($B216="",NOT(ISNUMBER($B216)),NOT(ISNUMBER($C216)),$B216&lt;=0,$C216&gt;$B216),"",2*(1-NORM.S.DIST(ABS(G216),TRUE)))</f>
        <v/>
      </c>
      <c r="I216" s="24">
        <f>IF(OR($B216="",NOT(ISNUMBER($B216)),NOT(ISNUMBER($C216)),$B216&lt;=0,$C216&gt;$B216),"",COUNTIF($H$5:$H$304,"&lt;"&amp;H216)+1)</f>
        <v/>
      </c>
      <c r="J216" s="13">
        <f>IF(OR($B216="",NOT(ISNUMBER($B216)),NOT(ISNUMBER($C216)),$B216&lt;=0,$C216&gt;$B216),"",I216/$S$5*$S$6)</f>
        <v/>
      </c>
      <c r="K216" s="13">
        <f>IF(OR($B216="",NOT(ISNUMBER($B216)),NOT(ISNUMBER($C216)),$B216&lt;=0,$C216&gt;$B216),"",MIN(1,MINIFS($AA$5:$AA$304,$I$5:$I$304,"&gt;="&amp;I216)))</f>
        <v/>
      </c>
      <c r="L216" s="15">
        <f>IF(OR($B216="",NOT(ISNUMBER($B216)),NOT(ISNUMBER($C216)),$B216&lt;=0,$C216&gt;$B216),"",MAX((((C216/B216)+$S$7^2/(2*B216))/(1+$S$7^2/B216))-(($S$7*SQRT((C216/B216)*(1-(C216/B216))/B216+$S$7^2/(4*B216^2)))/(1+$S$7^2/B216)),0))</f>
        <v/>
      </c>
      <c r="M216" s="15">
        <f>IF(OR($B216="",NOT(ISNUMBER($B216)),NOT(ISNUMBER($C216)),$B216&lt;=0,$C216&gt;$B216),"",MIN((((C216/B216)+$S$7^2/(2*B216))/(1+$S$7^2/B216))+(($S$7*SQRT((C216/B216)*(1-(C216/B216))/B216+$S$7^2/(4*B216^2)))/(1+$S$7^2/B216)),1))</f>
        <v/>
      </c>
      <c r="N216" s="25">
        <f>IF(OR($B216="",NOT(ISNUMBER($B216)),NOT(ISNUMBER($C216)),$B216&lt;=0,$C216&gt;$B216),"",IF(ABS(D216-F216/E216)/(F216/E216)&gt;=$S$8,"stands out","-"))</f>
        <v/>
      </c>
      <c r="O216" s="25">
        <f>IF(OR($B216="",NOT(ISNUMBER($B216)),NOT(ISNUMBER($C216)),$B216&lt;=0,$C216&gt;$B216),"",IF(H216&lt;$S$9,"significant","-"))</f>
        <v/>
      </c>
      <c r="P216" s="4">
        <f>IF(AND(ISNUMBER($C216),ISNUMBER($B216),$C216&gt;$B216),"more conversions than clicks - export one conversion per click",IF(OR($B216="",NOT(ISNUMBER($B216)),NOT(ISNUMBER($C216)),$B216&lt;=0,$C216&gt;$B216),"",IF(K216&lt;$S$6,"survives","-")))</f>
        <v/>
      </c>
      <c r="AA216" s="26">
        <f>IF(OR($B216="",NOT(ISNUMBER($B216)),NOT(ISNUMBER($C216)),$B216&lt;=0,$C216&gt;$B216),"",H216*$S$5/I216)</f>
        <v/>
      </c>
      <c r="AB216" s="5">
        <f>IF(OR($B216="",NOT(ISNUMBER($B216)),NOT(ISNUMBER($C216)),$B216&lt;=0,$C216&gt;$B216),0,1)</f>
        <v/>
      </c>
    </row>
    <row r="217">
      <c r="A217" s="21" t="n"/>
      <c r="B217" s="6" t="n"/>
      <c r="C217" s="6" t="n"/>
      <c r="D217" s="15">
        <f>IF(OR($B217="",NOT(ISNUMBER($B217)),NOT(ISNUMBER($C217)),$B217&lt;=0,$C217&gt;$B217),"",C217/B217)</f>
        <v/>
      </c>
      <c r="E217" s="22">
        <f>IF(OR($B217="",NOT(ISNUMBER($B217)),NOT(ISNUMBER($C217)),$B217&lt;=0,$C217&gt;$B217),"",SUMIFS($B$5:$B$304,$AB$5:$AB$304,1)-B217)</f>
        <v/>
      </c>
      <c r="F217" s="22">
        <f>IF(OR($B217="",NOT(ISNUMBER($B217)),NOT(ISNUMBER($C217)),$B217&lt;=0,$C217&gt;$B217),"",SUMIFS($C$5:$C$304,$AB$5:$AB$304,1)-C217)</f>
        <v/>
      </c>
      <c r="G217" s="23">
        <f>IF(OR($B217="",NOT(ISNUMBER($B217)),NOT(ISNUMBER($C217)),$B217&lt;=0,$C217&gt;$B217),"",(C217/B217-F217/E217)/SQRT(((C217+F217)/(B217+E217))*(1-((C217+F217)/(B217+E217)))*(1/B217+1/E217)))</f>
        <v/>
      </c>
      <c r="H217" s="13">
        <f>IF(OR($B217="",NOT(ISNUMBER($B217)),NOT(ISNUMBER($C217)),$B217&lt;=0,$C217&gt;$B217),"",2*(1-NORM.S.DIST(ABS(G217),TRUE)))</f>
        <v/>
      </c>
      <c r="I217" s="24">
        <f>IF(OR($B217="",NOT(ISNUMBER($B217)),NOT(ISNUMBER($C217)),$B217&lt;=0,$C217&gt;$B217),"",COUNTIF($H$5:$H$304,"&lt;"&amp;H217)+1)</f>
        <v/>
      </c>
      <c r="J217" s="13">
        <f>IF(OR($B217="",NOT(ISNUMBER($B217)),NOT(ISNUMBER($C217)),$B217&lt;=0,$C217&gt;$B217),"",I217/$S$5*$S$6)</f>
        <v/>
      </c>
      <c r="K217" s="13">
        <f>IF(OR($B217="",NOT(ISNUMBER($B217)),NOT(ISNUMBER($C217)),$B217&lt;=0,$C217&gt;$B217),"",MIN(1,MINIFS($AA$5:$AA$304,$I$5:$I$304,"&gt;="&amp;I217)))</f>
        <v/>
      </c>
      <c r="L217" s="15">
        <f>IF(OR($B217="",NOT(ISNUMBER($B217)),NOT(ISNUMBER($C217)),$B217&lt;=0,$C217&gt;$B217),"",MAX((((C217/B217)+$S$7^2/(2*B217))/(1+$S$7^2/B217))-(($S$7*SQRT((C217/B217)*(1-(C217/B217))/B217+$S$7^2/(4*B217^2)))/(1+$S$7^2/B217)),0))</f>
        <v/>
      </c>
      <c r="M217" s="15">
        <f>IF(OR($B217="",NOT(ISNUMBER($B217)),NOT(ISNUMBER($C217)),$B217&lt;=0,$C217&gt;$B217),"",MIN((((C217/B217)+$S$7^2/(2*B217))/(1+$S$7^2/B217))+(($S$7*SQRT((C217/B217)*(1-(C217/B217))/B217+$S$7^2/(4*B217^2)))/(1+$S$7^2/B217)),1))</f>
        <v/>
      </c>
      <c r="N217" s="25">
        <f>IF(OR($B217="",NOT(ISNUMBER($B217)),NOT(ISNUMBER($C217)),$B217&lt;=0,$C217&gt;$B217),"",IF(ABS(D217-F217/E217)/(F217/E217)&gt;=$S$8,"stands out","-"))</f>
        <v/>
      </c>
      <c r="O217" s="25">
        <f>IF(OR($B217="",NOT(ISNUMBER($B217)),NOT(ISNUMBER($C217)),$B217&lt;=0,$C217&gt;$B217),"",IF(H217&lt;$S$9,"significant","-"))</f>
        <v/>
      </c>
      <c r="P217" s="4">
        <f>IF(AND(ISNUMBER($C217),ISNUMBER($B217),$C217&gt;$B217),"more conversions than clicks - export one conversion per click",IF(OR($B217="",NOT(ISNUMBER($B217)),NOT(ISNUMBER($C217)),$B217&lt;=0,$C217&gt;$B217),"",IF(K217&lt;$S$6,"survives","-")))</f>
        <v/>
      </c>
      <c r="AA217" s="26">
        <f>IF(OR($B217="",NOT(ISNUMBER($B217)),NOT(ISNUMBER($C217)),$B217&lt;=0,$C217&gt;$B217),"",H217*$S$5/I217)</f>
        <v/>
      </c>
      <c r="AB217" s="5">
        <f>IF(OR($B217="",NOT(ISNUMBER($B217)),NOT(ISNUMBER($C217)),$B217&lt;=0,$C217&gt;$B217),0,1)</f>
        <v/>
      </c>
    </row>
    <row r="218">
      <c r="A218" s="21" t="n"/>
      <c r="B218" s="6" t="n"/>
      <c r="C218" s="6" t="n"/>
      <c r="D218" s="15">
        <f>IF(OR($B218="",NOT(ISNUMBER($B218)),NOT(ISNUMBER($C218)),$B218&lt;=0,$C218&gt;$B218),"",C218/B218)</f>
        <v/>
      </c>
      <c r="E218" s="22">
        <f>IF(OR($B218="",NOT(ISNUMBER($B218)),NOT(ISNUMBER($C218)),$B218&lt;=0,$C218&gt;$B218),"",SUMIFS($B$5:$B$304,$AB$5:$AB$304,1)-B218)</f>
        <v/>
      </c>
      <c r="F218" s="22">
        <f>IF(OR($B218="",NOT(ISNUMBER($B218)),NOT(ISNUMBER($C218)),$B218&lt;=0,$C218&gt;$B218),"",SUMIFS($C$5:$C$304,$AB$5:$AB$304,1)-C218)</f>
        <v/>
      </c>
      <c r="G218" s="23">
        <f>IF(OR($B218="",NOT(ISNUMBER($B218)),NOT(ISNUMBER($C218)),$B218&lt;=0,$C218&gt;$B218),"",(C218/B218-F218/E218)/SQRT(((C218+F218)/(B218+E218))*(1-((C218+F218)/(B218+E218)))*(1/B218+1/E218)))</f>
        <v/>
      </c>
      <c r="H218" s="13">
        <f>IF(OR($B218="",NOT(ISNUMBER($B218)),NOT(ISNUMBER($C218)),$B218&lt;=0,$C218&gt;$B218),"",2*(1-NORM.S.DIST(ABS(G218),TRUE)))</f>
        <v/>
      </c>
      <c r="I218" s="24">
        <f>IF(OR($B218="",NOT(ISNUMBER($B218)),NOT(ISNUMBER($C218)),$B218&lt;=0,$C218&gt;$B218),"",COUNTIF($H$5:$H$304,"&lt;"&amp;H218)+1)</f>
        <v/>
      </c>
      <c r="J218" s="13">
        <f>IF(OR($B218="",NOT(ISNUMBER($B218)),NOT(ISNUMBER($C218)),$B218&lt;=0,$C218&gt;$B218),"",I218/$S$5*$S$6)</f>
        <v/>
      </c>
      <c r="K218" s="13">
        <f>IF(OR($B218="",NOT(ISNUMBER($B218)),NOT(ISNUMBER($C218)),$B218&lt;=0,$C218&gt;$B218),"",MIN(1,MINIFS($AA$5:$AA$304,$I$5:$I$304,"&gt;="&amp;I218)))</f>
        <v/>
      </c>
      <c r="L218" s="15">
        <f>IF(OR($B218="",NOT(ISNUMBER($B218)),NOT(ISNUMBER($C218)),$B218&lt;=0,$C218&gt;$B218),"",MAX((((C218/B218)+$S$7^2/(2*B218))/(1+$S$7^2/B218))-(($S$7*SQRT((C218/B218)*(1-(C218/B218))/B218+$S$7^2/(4*B218^2)))/(1+$S$7^2/B218)),0))</f>
        <v/>
      </c>
      <c r="M218" s="15">
        <f>IF(OR($B218="",NOT(ISNUMBER($B218)),NOT(ISNUMBER($C218)),$B218&lt;=0,$C218&gt;$B218),"",MIN((((C218/B218)+$S$7^2/(2*B218))/(1+$S$7^2/B218))+(($S$7*SQRT((C218/B218)*(1-(C218/B218))/B218+$S$7^2/(4*B218^2)))/(1+$S$7^2/B218)),1))</f>
        <v/>
      </c>
      <c r="N218" s="25">
        <f>IF(OR($B218="",NOT(ISNUMBER($B218)),NOT(ISNUMBER($C218)),$B218&lt;=0,$C218&gt;$B218),"",IF(ABS(D218-F218/E218)/(F218/E218)&gt;=$S$8,"stands out","-"))</f>
        <v/>
      </c>
      <c r="O218" s="25">
        <f>IF(OR($B218="",NOT(ISNUMBER($B218)),NOT(ISNUMBER($C218)),$B218&lt;=0,$C218&gt;$B218),"",IF(H218&lt;$S$9,"significant","-"))</f>
        <v/>
      </c>
      <c r="P218" s="4">
        <f>IF(AND(ISNUMBER($C218),ISNUMBER($B218),$C218&gt;$B218),"more conversions than clicks - export one conversion per click",IF(OR($B218="",NOT(ISNUMBER($B218)),NOT(ISNUMBER($C218)),$B218&lt;=0,$C218&gt;$B218),"",IF(K218&lt;$S$6,"survives","-")))</f>
        <v/>
      </c>
      <c r="AA218" s="26">
        <f>IF(OR($B218="",NOT(ISNUMBER($B218)),NOT(ISNUMBER($C218)),$B218&lt;=0,$C218&gt;$B218),"",H218*$S$5/I218)</f>
        <v/>
      </c>
      <c r="AB218" s="5">
        <f>IF(OR($B218="",NOT(ISNUMBER($B218)),NOT(ISNUMBER($C218)),$B218&lt;=0,$C218&gt;$B218),0,1)</f>
        <v/>
      </c>
    </row>
    <row r="219">
      <c r="A219" s="21" t="n"/>
      <c r="B219" s="6" t="n"/>
      <c r="C219" s="6" t="n"/>
      <c r="D219" s="15">
        <f>IF(OR($B219="",NOT(ISNUMBER($B219)),NOT(ISNUMBER($C219)),$B219&lt;=0,$C219&gt;$B219),"",C219/B219)</f>
        <v/>
      </c>
      <c r="E219" s="22">
        <f>IF(OR($B219="",NOT(ISNUMBER($B219)),NOT(ISNUMBER($C219)),$B219&lt;=0,$C219&gt;$B219),"",SUMIFS($B$5:$B$304,$AB$5:$AB$304,1)-B219)</f>
        <v/>
      </c>
      <c r="F219" s="22">
        <f>IF(OR($B219="",NOT(ISNUMBER($B219)),NOT(ISNUMBER($C219)),$B219&lt;=0,$C219&gt;$B219),"",SUMIFS($C$5:$C$304,$AB$5:$AB$304,1)-C219)</f>
        <v/>
      </c>
      <c r="G219" s="23">
        <f>IF(OR($B219="",NOT(ISNUMBER($B219)),NOT(ISNUMBER($C219)),$B219&lt;=0,$C219&gt;$B219),"",(C219/B219-F219/E219)/SQRT(((C219+F219)/(B219+E219))*(1-((C219+F219)/(B219+E219)))*(1/B219+1/E219)))</f>
        <v/>
      </c>
      <c r="H219" s="13">
        <f>IF(OR($B219="",NOT(ISNUMBER($B219)),NOT(ISNUMBER($C219)),$B219&lt;=0,$C219&gt;$B219),"",2*(1-NORM.S.DIST(ABS(G219),TRUE)))</f>
        <v/>
      </c>
      <c r="I219" s="24">
        <f>IF(OR($B219="",NOT(ISNUMBER($B219)),NOT(ISNUMBER($C219)),$B219&lt;=0,$C219&gt;$B219),"",COUNTIF($H$5:$H$304,"&lt;"&amp;H219)+1)</f>
        <v/>
      </c>
      <c r="J219" s="13">
        <f>IF(OR($B219="",NOT(ISNUMBER($B219)),NOT(ISNUMBER($C219)),$B219&lt;=0,$C219&gt;$B219),"",I219/$S$5*$S$6)</f>
        <v/>
      </c>
      <c r="K219" s="13">
        <f>IF(OR($B219="",NOT(ISNUMBER($B219)),NOT(ISNUMBER($C219)),$B219&lt;=0,$C219&gt;$B219),"",MIN(1,MINIFS($AA$5:$AA$304,$I$5:$I$304,"&gt;="&amp;I219)))</f>
        <v/>
      </c>
      <c r="L219" s="15">
        <f>IF(OR($B219="",NOT(ISNUMBER($B219)),NOT(ISNUMBER($C219)),$B219&lt;=0,$C219&gt;$B219),"",MAX((((C219/B219)+$S$7^2/(2*B219))/(1+$S$7^2/B219))-(($S$7*SQRT((C219/B219)*(1-(C219/B219))/B219+$S$7^2/(4*B219^2)))/(1+$S$7^2/B219)),0))</f>
        <v/>
      </c>
      <c r="M219" s="15">
        <f>IF(OR($B219="",NOT(ISNUMBER($B219)),NOT(ISNUMBER($C219)),$B219&lt;=0,$C219&gt;$B219),"",MIN((((C219/B219)+$S$7^2/(2*B219))/(1+$S$7^2/B219))+(($S$7*SQRT((C219/B219)*(1-(C219/B219))/B219+$S$7^2/(4*B219^2)))/(1+$S$7^2/B219)),1))</f>
        <v/>
      </c>
      <c r="N219" s="25">
        <f>IF(OR($B219="",NOT(ISNUMBER($B219)),NOT(ISNUMBER($C219)),$B219&lt;=0,$C219&gt;$B219),"",IF(ABS(D219-F219/E219)/(F219/E219)&gt;=$S$8,"stands out","-"))</f>
        <v/>
      </c>
      <c r="O219" s="25">
        <f>IF(OR($B219="",NOT(ISNUMBER($B219)),NOT(ISNUMBER($C219)),$B219&lt;=0,$C219&gt;$B219),"",IF(H219&lt;$S$9,"significant","-"))</f>
        <v/>
      </c>
      <c r="P219" s="4">
        <f>IF(AND(ISNUMBER($C219),ISNUMBER($B219),$C219&gt;$B219),"more conversions than clicks - export one conversion per click",IF(OR($B219="",NOT(ISNUMBER($B219)),NOT(ISNUMBER($C219)),$B219&lt;=0,$C219&gt;$B219),"",IF(K219&lt;$S$6,"survives","-")))</f>
        <v/>
      </c>
      <c r="AA219" s="26">
        <f>IF(OR($B219="",NOT(ISNUMBER($B219)),NOT(ISNUMBER($C219)),$B219&lt;=0,$C219&gt;$B219),"",H219*$S$5/I219)</f>
        <v/>
      </c>
      <c r="AB219" s="5">
        <f>IF(OR($B219="",NOT(ISNUMBER($B219)),NOT(ISNUMBER($C219)),$B219&lt;=0,$C219&gt;$B219),0,1)</f>
        <v/>
      </c>
    </row>
    <row r="220">
      <c r="A220" s="21" t="n"/>
      <c r="B220" s="6" t="n"/>
      <c r="C220" s="6" t="n"/>
      <c r="D220" s="15">
        <f>IF(OR($B220="",NOT(ISNUMBER($B220)),NOT(ISNUMBER($C220)),$B220&lt;=0,$C220&gt;$B220),"",C220/B220)</f>
        <v/>
      </c>
      <c r="E220" s="22">
        <f>IF(OR($B220="",NOT(ISNUMBER($B220)),NOT(ISNUMBER($C220)),$B220&lt;=0,$C220&gt;$B220),"",SUMIFS($B$5:$B$304,$AB$5:$AB$304,1)-B220)</f>
        <v/>
      </c>
      <c r="F220" s="22">
        <f>IF(OR($B220="",NOT(ISNUMBER($B220)),NOT(ISNUMBER($C220)),$B220&lt;=0,$C220&gt;$B220),"",SUMIFS($C$5:$C$304,$AB$5:$AB$304,1)-C220)</f>
        <v/>
      </c>
      <c r="G220" s="23">
        <f>IF(OR($B220="",NOT(ISNUMBER($B220)),NOT(ISNUMBER($C220)),$B220&lt;=0,$C220&gt;$B220),"",(C220/B220-F220/E220)/SQRT(((C220+F220)/(B220+E220))*(1-((C220+F220)/(B220+E220)))*(1/B220+1/E220)))</f>
        <v/>
      </c>
      <c r="H220" s="13">
        <f>IF(OR($B220="",NOT(ISNUMBER($B220)),NOT(ISNUMBER($C220)),$B220&lt;=0,$C220&gt;$B220),"",2*(1-NORM.S.DIST(ABS(G220),TRUE)))</f>
        <v/>
      </c>
      <c r="I220" s="24">
        <f>IF(OR($B220="",NOT(ISNUMBER($B220)),NOT(ISNUMBER($C220)),$B220&lt;=0,$C220&gt;$B220),"",COUNTIF($H$5:$H$304,"&lt;"&amp;H220)+1)</f>
        <v/>
      </c>
      <c r="J220" s="13">
        <f>IF(OR($B220="",NOT(ISNUMBER($B220)),NOT(ISNUMBER($C220)),$B220&lt;=0,$C220&gt;$B220),"",I220/$S$5*$S$6)</f>
        <v/>
      </c>
      <c r="K220" s="13">
        <f>IF(OR($B220="",NOT(ISNUMBER($B220)),NOT(ISNUMBER($C220)),$B220&lt;=0,$C220&gt;$B220),"",MIN(1,MINIFS($AA$5:$AA$304,$I$5:$I$304,"&gt;="&amp;I220)))</f>
        <v/>
      </c>
      <c r="L220" s="15">
        <f>IF(OR($B220="",NOT(ISNUMBER($B220)),NOT(ISNUMBER($C220)),$B220&lt;=0,$C220&gt;$B220),"",MAX((((C220/B220)+$S$7^2/(2*B220))/(1+$S$7^2/B220))-(($S$7*SQRT((C220/B220)*(1-(C220/B220))/B220+$S$7^2/(4*B220^2)))/(1+$S$7^2/B220)),0))</f>
        <v/>
      </c>
      <c r="M220" s="15">
        <f>IF(OR($B220="",NOT(ISNUMBER($B220)),NOT(ISNUMBER($C220)),$B220&lt;=0,$C220&gt;$B220),"",MIN((((C220/B220)+$S$7^2/(2*B220))/(1+$S$7^2/B220))+(($S$7*SQRT((C220/B220)*(1-(C220/B220))/B220+$S$7^2/(4*B220^2)))/(1+$S$7^2/B220)),1))</f>
        <v/>
      </c>
      <c r="N220" s="25">
        <f>IF(OR($B220="",NOT(ISNUMBER($B220)),NOT(ISNUMBER($C220)),$B220&lt;=0,$C220&gt;$B220),"",IF(ABS(D220-F220/E220)/(F220/E220)&gt;=$S$8,"stands out","-"))</f>
        <v/>
      </c>
      <c r="O220" s="25">
        <f>IF(OR($B220="",NOT(ISNUMBER($B220)),NOT(ISNUMBER($C220)),$B220&lt;=0,$C220&gt;$B220),"",IF(H220&lt;$S$9,"significant","-"))</f>
        <v/>
      </c>
      <c r="P220" s="4">
        <f>IF(AND(ISNUMBER($C220),ISNUMBER($B220),$C220&gt;$B220),"more conversions than clicks - export one conversion per click",IF(OR($B220="",NOT(ISNUMBER($B220)),NOT(ISNUMBER($C220)),$B220&lt;=0,$C220&gt;$B220),"",IF(K220&lt;$S$6,"survives","-")))</f>
        <v/>
      </c>
      <c r="AA220" s="26">
        <f>IF(OR($B220="",NOT(ISNUMBER($B220)),NOT(ISNUMBER($C220)),$B220&lt;=0,$C220&gt;$B220),"",H220*$S$5/I220)</f>
        <v/>
      </c>
      <c r="AB220" s="5">
        <f>IF(OR($B220="",NOT(ISNUMBER($B220)),NOT(ISNUMBER($C220)),$B220&lt;=0,$C220&gt;$B220),0,1)</f>
        <v/>
      </c>
    </row>
    <row r="221">
      <c r="A221" s="21" t="n"/>
      <c r="B221" s="6" t="n"/>
      <c r="C221" s="6" t="n"/>
      <c r="D221" s="15">
        <f>IF(OR($B221="",NOT(ISNUMBER($B221)),NOT(ISNUMBER($C221)),$B221&lt;=0,$C221&gt;$B221),"",C221/B221)</f>
        <v/>
      </c>
      <c r="E221" s="22">
        <f>IF(OR($B221="",NOT(ISNUMBER($B221)),NOT(ISNUMBER($C221)),$B221&lt;=0,$C221&gt;$B221),"",SUMIFS($B$5:$B$304,$AB$5:$AB$304,1)-B221)</f>
        <v/>
      </c>
      <c r="F221" s="22">
        <f>IF(OR($B221="",NOT(ISNUMBER($B221)),NOT(ISNUMBER($C221)),$B221&lt;=0,$C221&gt;$B221),"",SUMIFS($C$5:$C$304,$AB$5:$AB$304,1)-C221)</f>
        <v/>
      </c>
      <c r="G221" s="23">
        <f>IF(OR($B221="",NOT(ISNUMBER($B221)),NOT(ISNUMBER($C221)),$B221&lt;=0,$C221&gt;$B221),"",(C221/B221-F221/E221)/SQRT(((C221+F221)/(B221+E221))*(1-((C221+F221)/(B221+E221)))*(1/B221+1/E221)))</f>
        <v/>
      </c>
      <c r="H221" s="13">
        <f>IF(OR($B221="",NOT(ISNUMBER($B221)),NOT(ISNUMBER($C221)),$B221&lt;=0,$C221&gt;$B221),"",2*(1-NORM.S.DIST(ABS(G221),TRUE)))</f>
        <v/>
      </c>
      <c r="I221" s="24">
        <f>IF(OR($B221="",NOT(ISNUMBER($B221)),NOT(ISNUMBER($C221)),$B221&lt;=0,$C221&gt;$B221),"",COUNTIF($H$5:$H$304,"&lt;"&amp;H221)+1)</f>
        <v/>
      </c>
      <c r="J221" s="13">
        <f>IF(OR($B221="",NOT(ISNUMBER($B221)),NOT(ISNUMBER($C221)),$B221&lt;=0,$C221&gt;$B221),"",I221/$S$5*$S$6)</f>
        <v/>
      </c>
      <c r="K221" s="13">
        <f>IF(OR($B221="",NOT(ISNUMBER($B221)),NOT(ISNUMBER($C221)),$B221&lt;=0,$C221&gt;$B221),"",MIN(1,MINIFS($AA$5:$AA$304,$I$5:$I$304,"&gt;="&amp;I221)))</f>
        <v/>
      </c>
      <c r="L221" s="15">
        <f>IF(OR($B221="",NOT(ISNUMBER($B221)),NOT(ISNUMBER($C221)),$B221&lt;=0,$C221&gt;$B221),"",MAX((((C221/B221)+$S$7^2/(2*B221))/(1+$S$7^2/B221))-(($S$7*SQRT((C221/B221)*(1-(C221/B221))/B221+$S$7^2/(4*B221^2)))/(1+$S$7^2/B221)),0))</f>
        <v/>
      </c>
      <c r="M221" s="15">
        <f>IF(OR($B221="",NOT(ISNUMBER($B221)),NOT(ISNUMBER($C221)),$B221&lt;=0,$C221&gt;$B221),"",MIN((((C221/B221)+$S$7^2/(2*B221))/(1+$S$7^2/B221))+(($S$7*SQRT((C221/B221)*(1-(C221/B221))/B221+$S$7^2/(4*B221^2)))/(1+$S$7^2/B221)),1))</f>
        <v/>
      </c>
      <c r="N221" s="25">
        <f>IF(OR($B221="",NOT(ISNUMBER($B221)),NOT(ISNUMBER($C221)),$B221&lt;=0,$C221&gt;$B221),"",IF(ABS(D221-F221/E221)/(F221/E221)&gt;=$S$8,"stands out","-"))</f>
        <v/>
      </c>
      <c r="O221" s="25">
        <f>IF(OR($B221="",NOT(ISNUMBER($B221)),NOT(ISNUMBER($C221)),$B221&lt;=0,$C221&gt;$B221),"",IF(H221&lt;$S$9,"significant","-"))</f>
        <v/>
      </c>
      <c r="P221" s="4">
        <f>IF(AND(ISNUMBER($C221),ISNUMBER($B221),$C221&gt;$B221),"more conversions than clicks - export one conversion per click",IF(OR($B221="",NOT(ISNUMBER($B221)),NOT(ISNUMBER($C221)),$B221&lt;=0,$C221&gt;$B221),"",IF(K221&lt;$S$6,"survives","-")))</f>
        <v/>
      </c>
      <c r="AA221" s="26">
        <f>IF(OR($B221="",NOT(ISNUMBER($B221)),NOT(ISNUMBER($C221)),$B221&lt;=0,$C221&gt;$B221),"",H221*$S$5/I221)</f>
        <v/>
      </c>
      <c r="AB221" s="5">
        <f>IF(OR($B221="",NOT(ISNUMBER($B221)),NOT(ISNUMBER($C221)),$B221&lt;=0,$C221&gt;$B221),0,1)</f>
        <v/>
      </c>
    </row>
    <row r="222">
      <c r="A222" s="21" t="n"/>
      <c r="B222" s="6" t="n"/>
      <c r="C222" s="6" t="n"/>
      <c r="D222" s="15">
        <f>IF(OR($B222="",NOT(ISNUMBER($B222)),NOT(ISNUMBER($C222)),$B222&lt;=0,$C222&gt;$B222),"",C222/B222)</f>
        <v/>
      </c>
      <c r="E222" s="22">
        <f>IF(OR($B222="",NOT(ISNUMBER($B222)),NOT(ISNUMBER($C222)),$B222&lt;=0,$C222&gt;$B222),"",SUMIFS($B$5:$B$304,$AB$5:$AB$304,1)-B222)</f>
        <v/>
      </c>
      <c r="F222" s="22">
        <f>IF(OR($B222="",NOT(ISNUMBER($B222)),NOT(ISNUMBER($C222)),$B222&lt;=0,$C222&gt;$B222),"",SUMIFS($C$5:$C$304,$AB$5:$AB$304,1)-C222)</f>
        <v/>
      </c>
      <c r="G222" s="23">
        <f>IF(OR($B222="",NOT(ISNUMBER($B222)),NOT(ISNUMBER($C222)),$B222&lt;=0,$C222&gt;$B222),"",(C222/B222-F222/E222)/SQRT(((C222+F222)/(B222+E222))*(1-((C222+F222)/(B222+E222)))*(1/B222+1/E222)))</f>
        <v/>
      </c>
      <c r="H222" s="13">
        <f>IF(OR($B222="",NOT(ISNUMBER($B222)),NOT(ISNUMBER($C222)),$B222&lt;=0,$C222&gt;$B222),"",2*(1-NORM.S.DIST(ABS(G222),TRUE)))</f>
        <v/>
      </c>
      <c r="I222" s="24">
        <f>IF(OR($B222="",NOT(ISNUMBER($B222)),NOT(ISNUMBER($C222)),$B222&lt;=0,$C222&gt;$B222),"",COUNTIF($H$5:$H$304,"&lt;"&amp;H222)+1)</f>
        <v/>
      </c>
      <c r="J222" s="13">
        <f>IF(OR($B222="",NOT(ISNUMBER($B222)),NOT(ISNUMBER($C222)),$B222&lt;=0,$C222&gt;$B222),"",I222/$S$5*$S$6)</f>
        <v/>
      </c>
      <c r="K222" s="13">
        <f>IF(OR($B222="",NOT(ISNUMBER($B222)),NOT(ISNUMBER($C222)),$B222&lt;=0,$C222&gt;$B222),"",MIN(1,MINIFS($AA$5:$AA$304,$I$5:$I$304,"&gt;="&amp;I222)))</f>
        <v/>
      </c>
      <c r="L222" s="15">
        <f>IF(OR($B222="",NOT(ISNUMBER($B222)),NOT(ISNUMBER($C222)),$B222&lt;=0,$C222&gt;$B222),"",MAX((((C222/B222)+$S$7^2/(2*B222))/(1+$S$7^2/B222))-(($S$7*SQRT((C222/B222)*(1-(C222/B222))/B222+$S$7^2/(4*B222^2)))/(1+$S$7^2/B222)),0))</f>
        <v/>
      </c>
      <c r="M222" s="15">
        <f>IF(OR($B222="",NOT(ISNUMBER($B222)),NOT(ISNUMBER($C222)),$B222&lt;=0,$C222&gt;$B222),"",MIN((((C222/B222)+$S$7^2/(2*B222))/(1+$S$7^2/B222))+(($S$7*SQRT((C222/B222)*(1-(C222/B222))/B222+$S$7^2/(4*B222^2)))/(1+$S$7^2/B222)),1))</f>
        <v/>
      </c>
      <c r="N222" s="25">
        <f>IF(OR($B222="",NOT(ISNUMBER($B222)),NOT(ISNUMBER($C222)),$B222&lt;=0,$C222&gt;$B222),"",IF(ABS(D222-F222/E222)/(F222/E222)&gt;=$S$8,"stands out","-"))</f>
        <v/>
      </c>
      <c r="O222" s="25">
        <f>IF(OR($B222="",NOT(ISNUMBER($B222)),NOT(ISNUMBER($C222)),$B222&lt;=0,$C222&gt;$B222),"",IF(H222&lt;$S$9,"significant","-"))</f>
        <v/>
      </c>
      <c r="P222" s="4">
        <f>IF(AND(ISNUMBER($C222),ISNUMBER($B222),$C222&gt;$B222),"more conversions than clicks - export one conversion per click",IF(OR($B222="",NOT(ISNUMBER($B222)),NOT(ISNUMBER($C222)),$B222&lt;=0,$C222&gt;$B222),"",IF(K222&lt;$S$6,"survives","-")))</f>
        <v/>
      </c>
      <c r="AA222" s="26">
        <f>IF(OR($B222="",NOT(ISNUMBER($B222)),NOT(ISNUMBER($C222)),$B222&lt;=0,$C222&gt;$B222),"",H222*$S$5/I222)</f>
        <v/>
      </c>
      <c r="AB222" s="5">
        <f>IF(OR($B222="",NOT(ISNUMBER($B222)),NOT(ISNUMBER($C222)),$B222&lt;=0,$C222&gt;$B222),0,1)</f>
        <v/>
      </c>
    </row>
    <row r="223">
      <c r="A223" s="21" t="n"/>
      <c r="B223" s="6" t="n"/>
      <c r="C223" s="6" t="n"/>
      <c r="D223" s="15">
        <f>IF(OR($B223="",NOT(ISNUMBER($B223)),NOT(ISNUMBER($C223)),$B223&lt;=0,$C223&gt;$B223),"",C223/B223)</f>
        <v/>
      </c>
      <c r="E223" s="22">
        <f>IF(OR($B223="",NOT(ISNUMBER($B223)),NOT(ISNUMBER($C223)),$B223&lt;=0,$C223&gt;$B223),"",SUMIFS($B$5:$B$304,$AB$5:$AB$304,1)-B223)</f>
        <v/>
      </c>
      <c r="F223" s="22">
        <f>IF(OR($B223="",NOT(ISNUMBER($B223)),NOT(ISNUMBER($C223)),$B223&lt;=0,$C223&gt;$B223),"",SUMIFS($C$5:$C$304,$AB$5:$AB$304,1)-C223)</f>
        <v/>
      </c>
      <c r="G223" s="23">
        <f>IF(OR($B223="",NOT(ISNUMBER($B223)),NOT(ISNUMBER($C223)),$B223&lt;=0,$C223&gt;$B223),"",(C223/B223-F223/E223)/SQRT(((C223+F223)/(B223+E223))*(1-((C223+F223)/(B223+E223)))*(1/B223+1/E223)))</f>
        <v/>
      </c>
      <c r="H223" s="13">
        <f>IF(OR($B223="",NOT(ISNUMBER($B223)),NOT(ISNUMBER($C223)),$B223&lt;=0,$C223&gt;$B223),"",2*(1-NORM.S.DIST(ABS(G223),TRUE)))</f>
        <v/>
      </c>
      <c r="I223" s="24">
        <f>IF(OR($B223="",NOT(ISNUMBER($B223)),NOT(ISNUMBER($C223)),$B223&lt;=0,$C223&gt;$B223),"",COUNTIF($H$5:$H$304,"&lt;"&amp;H223)+1)</f>
        <v/>
      </c>
      <c r="J223" s="13">
        <f>IF(OR($B223="",NOT(ISNUMBER($B223)),NOT(ISNUMBER($C223)),$B223&lt;=0,$C223&gt;$B223),"",I223/$S$5*$S$6)</f>
        <v/>
      </c>
      <c r="K223" s="13">
        <f>IF(OR($B223="",NOT(ISNUMBER($B223)),NOT(ISNUMBER($C223)),$B223&lt;=0,$C223&gt;$B223),"",MIN(1,MINIFS($AA$5:$AA$304,$I$5:$I$304,"&gt;="&amp;I223)))</f>
        <v/>
      </c>
      <c r="L223" s="15">
        <f>IF(OR($B223="",NOT(ISNUMBER($B223)),NOT(ISNUMBER($C223)),$B223&lt;=0,$C223&gt;$B223),"",MAX((((C223/B223)+$S$7^2/(2*B223))/(1+$S$7^2/B223))-(($S$7*SQRT((C223/B223)*(1-(C223/B223))/B223+$S$7^2/(4*B223^2)))/(1+$S$7^2/B223)),0))</f>
        <v/>
      </c>
      <c r="M223" s="15">
        <f>IF(OR($B223="",NOT(ISNUMBER($B223)),NOT(ISNUMBER($C223)),$B223&lt;=0,$C223&gt;$B223),"",MIN((((C223/B223)+$S$7^2/(2*B223))/(1+$S$7^2/B223))+(($S$7*SQRT((C223/B223)*(1-(C223/B223))/B223+$S$7^2/(4*B223^2)))/(1+$S$7^2/B223)),1))</f>
        <v/>
      </c>
      <c r="N223" s="25">
        <f>IF(OR($B223="",NOT(ISNUMBER($B223)),NOT(ISNUMBER($C223)),$B223&lt;=0,$C223&gt;$B223),"",IF(ABS(D223-F223/E223)/(F223/E223)&gt;=$S$8,"stands out","-"))</f>
        <v/>
      </c>
      <c r="O223" s="25">
        <f>IF(OR($B223="",NOT(ISNUMBER($B223)),NOT(ISNUMBER($C223)),$B223&lt;=0,$C223&gt;$B223),"",IF(H223&lt;$S$9,"significant","-"))</f>
        <v/>
      </c>
      <c r="P223" s="4">
        <f>IF(AND(ISNUMBER($C223),ISNUMBER($B223),$C223&gt;$B223),"more conversions than clicks - export one conversion per click",IF(OR($B223="",NOT(ISNUMBER($B223)),NOT(ISNUMBER($C223)),$B223&lt;=0,$C223&gt;$B223),"",IF(K223&lt;$S$6,"survives","-")))</f>
        <v/>
      </c>
      <c r="AA223" s="26">
        <f>IF(OR($B223="",NOT(ISNUMBER($B223)),NOT(ISNUMBER($C223)),$B223&lt;=0,$C223&gt;$B223),"",H223*$S$5/I223)</f>
        <v/>
      </c>
      <c r="AB223" s="5">
        <f>IF(OR($B223="",NOT(ISNUMBER($B223)),NOT(ISNUMBER($C223)),$B223&lt;=0,$C223&gt;$B223),0,1)</f>
        <v/>
      </c>
    </row>
    <row r="224">
      <c r="A224" s="21" t="n"/>
      <c r="B224" s="6" t="n"/>
      <c r="C224" s="6" t="n"/>
      <c r="D224" s="15">
        <f>IF(OR($B224="",NOT(ISNUMBER($B224)),NOT(ISNUMBER($C224)),$B224&lt;=0,$C224&gt;$B224),"",C224/B224)</f>
        <v/>
      </c>
      <c r="E224" s="22">
        <f>IF(OR($B224="",NOT(ISNUMBER($B224)),NOT(ISNUMBER($C224)),$B224&lt;=0,$C224&gt;$B224),"",SUMIFS($B$5:$B$304,$AB$5:$AB$304,1)-B224)</f>
        <v/>
      </c>
      <c r="F224" s="22">
        <f>IF(OR($B224="",NOT(ISNUMBER($B224)),NOT(ISNUMBER($C224)),$B224&lt;=0,$C224&gt;$B224),"",SUMIFS($C$5:$C$304,$AB$5:$AB$304,1)-C224)</f>
        <v/>
      </c>
      <c r="G224" s="23">
        <f>IF(OR($B224="",NOT(ISNUMBER($B224)),NOT(ISNUMBER($C224)),$B224&lt;=0,$C224&gt;$B224),"",(C224/B224-F224/E224)/SQRT(((C224+F224)/(B224+E224))*(1-((C224+F224)/(B224+E224)))*(1/B224+1/E224)))</f>
        <v/>
      </c>
      <c r="H224" s="13">
        <f>IF(OR($B224="",NOT(ISNUMBER($B224)),NOT(ISNUMBER($C224)),$B224&lt;=0,$C224&gt;$B224),"",2*(1-NORM.S.DIST(ABS(G224),TRUE)))</f>
        <v/>
      </c>
      <c r="I224" s="24">
        <f>IF(OR($B224="",NOT(ISNUMBER($B224)),NOT(ISNUMBER($C224)),$B224&lt;=0,$C224&gt;$B224),"",COUNTIF($H$5:$H$304,"&lt;"&amp;H224)+1)</f>
        <v/>
      </c>
      <c r="J224" s="13">
        <f>IF(OR($B224="",NOT(ISNUMBER($B224)),NOT(ISNUMBER($C224)),$B224&lt;=0,$C224&gt;$B224),"",I224/$S$5*$S$6)</f>
        <v/>
      </c>
      <c r="K224" s="13">
        <f>IF(OR($B224="",NOT(ISNUMBER($B224)),NOT(ISNUMBER($C224)),$B224&lt;=0,$C224&gt;$B224),"",MIN(1,MINIFS($AA$5:$AA$304,$I$5:$I$304,"&gt;="&amp;I224)))</f>
        <v/>
      </c>
      <c r="L224" s="15">
        <f>IF(OR($B224="",NOT(ISNUMBER($B224)),NOT(ISNUMBER($C224)),$B224&lt;=0,$C224&gt;$B224),"",MAX((((C224/B224)+$S$7^2/(2*B224))/(1+$S$7^2/B224))-(($S$7*SQRT((C224/B224)*(1-(C224/B224))/B224+$S$7^2/(4*B224^2)))/(1+$S$7^2/B224)),0))</f>
        <v/>
      </c>
      <c r="M224" s="15">
        <f>IF(OR($B224="",NOT(ISNUMBER($B224)),NOT(ISNUMBER($C224)),$B224&lt;=0,$C224&gt;$B224),"",MIN((((C224/B224)+$S$7^2/(2*B224))/(1+$S$7^2/B224))+(($S$7*SQRT((C224/B224)*(1-(C224/B224))/B224+$S$7^2/(4*B224^2)))/(1+$S$7^2/B224)),1))</f>
        <v/>
      </c>
      <c r="N224" s="25">
        <f>IF(OR($B224="",NOT(ISNUMBER($B224)),NOT(ISNUMBER($C224)),$B224&lt;=0,$C224&gt;$B224),"",IF(ABS(D224-F224/E224)/(F224/E224)&gt;=$S$8,"stands out","-"))</f>
        <v/>
      </c>
      <c r="O224" s="25">
        <f>IF(OR($B224="",NOT(ISNUMBER($B224)),NOT(ISNUMBER($C224)),$B224&lt;=0,$C224&gt;$B224),"",IF(H224&lt;$S$9,"significant","-"))</f>
        <v/>
      </c>
      <c r="P224" s="4">
        <f>IF(AND(ISNUMBER($C224),ISNUMBER($B224),$C224&gt;$B224),"more conversions than clicks - export one conversion per click",IF(OR($B224="",NOT(ISNUMBER($B224)),NOT(ISNUMBER($C224)),$B224&lt;=0,$C224&gt;$B224),"",IF(K224&lt;$S$6,"survives","-")))</f>
        <v/>
      </c>
      <c r="AA224" s="26">
        <f>IF(OR($B224="",NOT(ISNUMBER($B224)),NOT(ISNUMBER($C224)),$B224&lt;=0,$C224&gt;$B224),"",H224*$S$5/I224)</f>
        <v/>
      </c>
      <c r="AB224" s="5">
        <f>IF(OR($B224="",NOT(ISNUMBER($B224)),NOT(ISNUMBER($C224)),$B224&lt;=0,$C224&gt;$B224),0,1)</f>
        <v/>
      </c>
    </row>
    <row r="225">
      <c r="A225" s="21" t="n"/>
      <c r="B225" s="6" t="n"/>
      <c r="C225" s="6" t="n"/>
      <c r="D225" s="15">
        <f>IF(OR($B225="",NOT(ISNUMBER($B225)),NOT(ISNUMBER($C225)),$B225&lt;=0,$C225&gt;$B225),"",C225/B225)</f>
        <v/>
      </c>
      <c r="E225" s="22">
        <f>IF(OR($B225="",NOT(ISNUMBER($B225)),NOT(ISNUMBER($C225)),$B225&lt;=0,$C225&gt;$B225),"",SUMIFS($B$5:$B$304,$AB$5:$AB$304,1)-B225)</f>
        <v/>
      </c>
      <c r="F225" s="22">
        <f>IF(OR($B225="",NOT(ISNUMBER($B225)),NOT(ISNUMBER($C225)),$B225&lt;=0,$C225&gt;$B225),"",SUMIFS($C$5:$C$304,$AB$5:$AB$304,1)-C225)</f>
        <v/>
      </c>
      <c r="G225" s="23">
        <f>IF(OR($B225="",NOT(ISNUMBER($B225)),NOT(ISNUMBER($C225)),$B225&lt;=0,$C225&gt;$B225),"",(C225/B225-F225/E225)/SQRT(((C225+F225)/(B225+E225))*(1-((C225+F225)/(B225+E225)))*(1/B225+1/E225)))</f>
        <v/>
      </c>
      <c r="H225" s="13">
        <f>IF(OR($B225="",NOT(ISNUMBER($B225)),NOT(ISNUMBER($C225)),$B225&lt;=0,$C225&gt;$B225),"",2*(1-NORM.S.DIST(ABS(G225),TRUE)))</f>
        <v/>
      </c>
      <c r="I225" s="24">
        <f>IF(OR($B225="",NOT(ISNUMBER($B225)),NOT(ISNUMBER($C225)),$B225&lt;=0,$C225&gt;$B225),"",COUNTIF($H$5:$H$304,"&lt;"&amp;H225)+1)</f>
        <v/>
      </c>
      <c r="J225" s="13">
        <f>IF(OR($B225="",NOT(ISNUMBER($B225)),NOT(ISNUMBER($C225)),$B225&lt;=0,$C225&gt;$B225),"",I225/$S$5*$S$6)</f>
        <v/>
      </c>
      <c r="K225" s="13">
        <f>IF(OR($B225="",NOT(ISNUMBER($B225)),NOT(ISNUMBER($C225)),$B225&lt;=0,$C225&gt;$B225),"",MIN(1,MINIFS($AA$5:$AA$304,$I$5:$I$304,"&gt;="&amp;I225)))</f>
        <v/>
      </c>
      <c r="L225" s="15">
        <f>IF(OR($B225="",NOT(ISNUMBER($B225)),NOT(ISNUMBER($C225)),$B225&lt;=0,$C225&gt;$B225),"",MAX((((C225/B225)+$S$7^2/(2*B225))/(1+$S$7^2/B225))-(($S$7*SQRT((C225/B225)*(1-(C225/B225))/B225+$S$7^2/(4*B225^2)))/(1+$S$7^2/B225)),0))</f>
        <v/>
      </c>
      <c r="M225" s="15">
        <f>IF(OR($B225="",NOT(ISNUMBER($B225)),NOT(ISNUMBER($C225)),$B225&lt;=0,$C225&gt;$B225),"",MIN((((C225/B225)+$S$7^2/(2*B225))/(1+$S$7^2/B225))+(($S$7*SQRT((C225/B225)*(1-(C225/B225))/B225+$S$7^2/(4*B225^2)))/(1+$S$7^2/B225)),1))</f>
        <v/>
      </c>
      <c r="N225" s="25">
        <f>IF(OR($B225="",NOT(ISNUMBER($B225)),NOT(ISNUMBER($C225)),$B225&lt;=0,$C225&gt;$B225),"",IF(ABS(D225-F225/E225)/(F225/E225)&gt;=$S$8,"stands out","-"))</f>
        <v/>
      </c>
      <c r="O225" s="25">
        <f>IF(OR($B225="",NOT(ISNUMBER($B225)),NOT(ISNUMBER($C225)),$B225&lt;=0,$C225&gt;$B225),"",IF(H225&lt;$S$9,"significant","-"))</f>
        <v/>
      </c>
      <c r="P225" s="4">
        <f>IF(AND(ISNUMBER($C225),ISNUMBER($B225),$C225&gt;$B225),"more conversions than clicks - export one conversion per click",IF(OR($B225="",NOT(ISNUMBER($B225)),NOT(ISNUMBER($C225)),$B225&lt;=0,$C225&gt;$B225),"",IF(K225&lt;$S$6,"survives","-")))</f>
        <v/>
      </c>
      <c r="AA225" s="26">
        <f>IF(OR($B225="",NOT(ISNUMBER($B225)),NOT(ISNUMBER($C225)),$B225&lt;=0,$C225&gt;$B225),"",H225*$S$5/I225)</f>
        <v/>
      </c>
      <c r="AB225" s="5">
        <f>IF(OR($B225="",NOT(ISNUMBER($B225)),NOT(ISNUMBER($C225)),$B225&lt;=0,$C225&gt;$B225),0,1)</f>
        <v/>
      </c>
    </row>
    <row r="226">
      <c r="A226" s="21" t="n"/>
      <c r="B226" s="6" t="n"/>
      <c r="C226" s="6" t="n"/>
      <c r="D226" s="15">
        <f>IF(OR($B226="",NOT(ISNUMBER($B226)),NOT(ISNUMBER($C226)),$B226&lt;=0,$C226&gt;$B226),"",C226/B226)</f>
        <v/>
      </c>
      <c r="E226" s="22">
        <f>IF(OR($B226="",NOT(ISNUMBER($B226)),NOT(ISNUMBER($C226)),$B226&lt;=0,$C226&gt;$B226),"",SUMIFS($B$5:$B$304,$AB$5:$AB$304,1)-B226)</f>
        <v/>
      </c>
      <c r="F226" s="22">
        <f>IF(OR($B226="",NOT(ISNUMBER($B226)),NOT(ISNUMBER($C226)),$B226&lt;=0,$C226&gt;$B226),"",SUMIFS($C$5:$C$304,$AB$5:$AB$304,1)-C226)</f>
        <v/>
      </c>
      <c r="G226" s="23">
        <f>IF(OR($B226="",NOT(ISNUMBER($B226)),NOT(ISNUMBER($C226)),$B226&lt;=0,$C226&gt;$B226),"",(C226/B226-F226/E226)/SQRT(((C226+F226)/(B226+E226))*(1-((C226+F226)/(B226+E226)))*(1/B226+1/E226)))</f>
        <v/>
      </c>
      <c r="H226" s="13">
        <f>IF(OR($B226="",NOT(ISNUMBER($B226)),NOT(ISNUMBER($C226)),$B226&lt;=0,$C226&gt;$B226),"",2*(1-NORM.S.DIST(ABS(G226),TRUE)))</f>
        <v/>
      </c>
      <c r="I226" s="24">
        <f>IF(OR($B226="",NOT(ISNUMBER($B226)),NOT(ISNUMBER($C226)),$B226&lt;=0,$C226&gt;$B226),"",COUNTIF($H$5:$H$304,"&lt;"&amp;H226)+1)</f>
        <v/>
      </c>
      <c r="J226" s="13">
        <f>IF(OR($B226="",NOT(ISNUMBER($B226)),NOT(ISNUMBER($C226)),$B226&lt;=0,$C226&gt;$B226),"",I226/$S$5*$S$6)</f>
        <v/>
      </c>
      <c r="K226" s="13">
        <f>IF(OR($B226="",NOT(ISNUMBER($B226)),NOT(ISNUMBER($C226)),$B226&lt;=0,$C226&gt;$B226),"",MIN(1,MINIFS($AA$5:$AA$304,$I$5:$I$304,"&gt;="&amp;I226)))</f>
        <v/>
      </c>
      <c r="L226" s="15">
        <f>IF(OR($B226="",NOT(ISNUMBER($B226)),NOT(ISNUMBER($C226)),$B226&lt;=0,$C226&gt;$B226),"",MAX((((C226/B226)+$S$7^2/(2*B226))/(1+$S$7^2/B226))-(($S$7*SQRT((C226/B226)*(1-(C226/B226))/B226+$S$7^2/(4*B226^2)))/(1+$S$7^2/B226)),0))</f>
        <v/>
      </c>
      <c r="M226" s="15">
        <f>IF(OR($B226="",NOT(ISNUMBER($B226)),NOT(ISNUMBER($C226)),$B226&lt;=0,$C226&gt;$B226),"",MIN((((C226/B226)+$S$7^2/(2*B226))/(1+$S$7^2/B226))+(($S$7*SQRT((C226/B226)*(1-(C226/B226))/B226+$S$7^2/(4*B226^2)))/(1+$S$7^2/B226)),1))</f>
        <v/>
      </c>
      <c r="N226" s="25">
        <f>IF(OR($B226="",NOT(ISNUMBER($B226)),NOT(ISNUMBER($C226)),$B226&lt;=0,$C226&gt;$B226),"",IF(ABS(D226-F226/E226)/(F226/E226)&gt;=$S$8,"stands out","-"))</f>
        <v/>
      </c>
      <c r="O226" s="25">
        <f>IF(OR($B226="",NOT(ISNUMBER($B226)),NOT(ISNUMBER($C226)),$B226&lt;=0,$C226&gt;$B226),"",IF(H226&lt;$S$9,"significant","-"))</f>
        <v/>
      </c>
      <c r="P226" s="4">
        <f>IF(AND(ISNUMBER($C226),ISNUMBER($B226),$C226&gt;$B226),"more conversions than clicks - export one conversion per click",IF(OR($B226="",NOT(ISNUMBER($B226)),NOT(ISNUMBER($C226)),$B226&lt;=0,$C226&gt;$B226),"",IF(K226&lt;$S$6,"survives","-")))</f>
        <v/>
      </c>
      <c r="AA226" s="26">
        <f>IF(OR($B226="",NOT(ISNUMBER($B226)),NOT(ISNUMBER($C226)),$B226&lt;=0,$C226&gt;$B226),"",H226*$S$5/I226)</f>
        <v/>
      </c>
      <c r="AB226" s="5">
        <f>IF(OR($B226="",NOT(ISNUMBER($B226)),NOT(ISNUMBER($C226)),$B226&lt;=0,$C226&gt;$B226),0,1)</f>
        <v/>
      </c>
    </row>
    <row r="227">
      <c r="A227" s="21" t="n"/>
      <c r="B227" s="6" t="n"/>
      <c r="C227" s="6" t="n"/>
      <c r="D227" s="15">
        <f>IF(OR($B227="",NOT(ISNUMBER($B227)),NOT(ISNUMBER($C227)),$B227&lt;=0,$C227&gt;$B227),"",C227/B227)</f>
        <v/>
      </c>
      <c r="E227" s="22">
        <f>IF(OR($B227="",NOT(ISNUMBER($B227)),NOT(ISNUMBER($C227)),$B227&lt;=0,$C227&gt;$B227),"",SUMIFS($B$5:$B$304,$AB$5:$AB$304,1)-B227)</f>
        <v/>
      </c>
      <c r="F227" s="22">
        <f>IF(OR($B227="",NOT(ISNUMBER($B227)),NOT(ISNUMBER($C227)),$B227&lt;=0,$C227&gt;$B227),"",SUMIFS($C$5:$C$304,$AB$5:$AB$304,1)-C227)</f>
        <v/>
      </c>
      <c r="G227" s="23">
        <f>IF(OR($B227="",NOT(ISNUMBER($B227)),NOT(ISNUMBER($C227)),$B227&lt;=0,$C227&gt;$B227),"",(C227/B227-F227/E227)/SQRT(((C227+F227)/(B227+E227))*(1-((C227+F227)/(B227+E227)))*(1/B227+1/E227)))</f>
        <v/>
      </c>
      <c r="H227" s="13">
        <f>IF(OR($B227="",NOT(ISNUMBER($B227)),NOT(ISNUMBER($C227)),$B227&lt;=0,$C227&gt;$B227),"",2*(1-NORM.S.DIST(ABS(G227),TRUE)))</f>
        <v/>
      </c>
      <c r="I227" s="24">
        <f>IF(OR($B227="",NOT(ISNUMBER($B227)),NOT(ISNUMBER($C227)),$B227&lt;=0,$C227&gt;$B227),"",COUNTIF($H$5:$H$304,"&lt;"&amp;H227)+1)</f>
        <v/>
      </c>
      <c r="J227" s="13">
        <f>IF(OR($B227="",NOT(ISNUMBER($B227)),NOT(ISNUMBER($C227)),$B227&lt;=0,$C227&gt;$B227),"",I227/$S$5*$S$6)</f>
        <v/>
      </c>
      <c r="K227" s="13">
        <f>IF(OR($B227="",NOT(ISNUMBER($B227)),NOT(ISNUMBER($C227)),$B227&lt;=0,$C227&gt;$B227),"",MIN(1,MINIFS($AA$5:$AA$304,$I$5:$I$304,"&gt;="&amp;I227)))</f>
        <v/>
      </c>
      <c r="L227" s="15">
        <f>IF(OR($B227="",NOT(ISNUMBER($B227)),NOT(ISNUMBER($C227)),$B227&lt;=0,$C227&gt;$B227),"",MAX((((C227/B227)+$S$7^2/(2*B227))/(1+$S$7^2/B227))-(($S$7*SQRT((C227/B227)*(1-(C227/B227))/B227+$S$7^2/(4*B227^2)))/(1+$S$7^2/B227)),0))</f>
        <v/>
      </c>
      <c r="M227" s="15">
        <f>IF(OR($B227="",NOT(ISNUMBER($B227)),NOT(ISNUMBER($C227)),$B227&lt;=0,$C227&gt;$B227),"",MIN((((C227/B227)+$S$7^2/(2*B227))/(1+$S$7^2/B227))+(($S$7*SQRT((C227/B227)*(1-(C227/B227))/B227+$S$7^2/(4*B227^2)))/(1+$S$7^2/B227)),1))</f>
        <v/>
      </c>
      <c r="N227" s="25">
        <f>IF(OR($B227="",NOT(ISNUMBER($B227)),NOT(ISNUMBER($C227)),$B227&lt;=0,$C227&gt;$B227),"",IF(ABS(D227-F227/E227)/(F227/E227)&gt;=$S$8,"stands out","-"))</f>
        <v/>
      </c>
      <c r="O227" s="25">
        <f>IF(OR($B227="",NOT(ISNUMBER($B227)),NOT(ISNUMBER($C227)),$B227&lt;=0,$C227&gt;$B227),"",IF(H227&lt;$S$9,"significant","-"))</f>
        <v/>
      </c>
      <c r="P227" s="4">
        <f>IF(AND(ISNUMBER($C227),ISNUMBER($B227),$C227&gt;$B227),"more conversions than clicks - export one conversion per click",IF(OR($B227="",NOT(ISNUMBER($B227)),NOT(ISNUMBER($C227)),$B227&lt;=0,$C227&gt;$B227),"",IF(K227&lt;$S$6,"survives","-")))</f>
        <v/>
      </c>
      <c r="AA227" s="26">
        <f>IF(OR($B227="",NOT(ISNUMBER($B227)),NOT(ISNUMBER($C227)),$B227&lt;=0,$C227&gt;$B227),"",H227*$S$5/I227)</f>
        <v/>
      </c>
      <c r="AB227" s="5">
        <f>IF(OR($B227="",NOT(ISNUMBER($B227)),NOT(ISNUMBER($C227)),$B227&lt;=0,$C227&gt;$B227),0,1)</f>
        <v/>
      </c>
    </row>
    <row r="228">
      <c r="A228" s="21" t="n"/>
      <c r="B228" s="6" t="n"/>
      <c r="C228" s="6" t="n"/>
      <c r="D228" s="15">
        <f>IF(OR($B228="",NOT(ISNUMBER($B228)),NOT(ISNUMBER($C228)),$B228&lt;=0,$C228&gt;$B228),"",C228/B228)</f>
        <v/>
      </c>
      <c r="E228" s="22">
        <f>IF(OR($B228="",NOT(ISNUMBER($B228)),NOT(ISNUMBER($C228)),$B228&lt;=0,$C228&gt;$B228),"",SUMIFS($B$5:$B$304,$AB$5:$AB$304,1)-B228)</f>
        <v/>
      </c>
      <c r="F228" s="22">
        <f>IF(OR($B228="",NOT(ISNUMBER($B228)),NOT(ISNUMBER($C228)),$B228&lt;=0,$C228&gt;$B228),"",SUMIFS($C$5:$C$304,$AB$5:$AB$304,1)-C228)</f>
        <v/>
      </c>
      <c r="G228" s="23">
        <f>IF(OR($B228="",NOT(ISNUMBER($B228)),NOT(ISNUMBER($C228)),$B228&lt;=0,$C228&gt;$B228),"",(C228/B228-F228/E228)/SQRT(((C228+F228)/(B228+E228))*(1-((C228+F228)/(B228+E228)))*(1/B228+1/E228)))</f>
        <v/>
      </c>
      <c r="H228" s="13">
        <f>IF(OR($B228="",NOT(ISNUMBER($B228)),NOT(ISNUMBER($C228)),$B228&lt;=0,$C228&gt;$B228),"",2*(1-NORM.S.DIST(ABS(G228),TRUE)))</f>
        <v/>
      </c>
      <c r="I228" s="24">
        <f>IF(OR($B228="",NOT(ISNUMBER($B228)),NOT(ISNUMBER($C228)),$B228&lt;=0,$C228&gt;$B228),"",COUNTIF($H$5:$H$304,"&lt;"&amp;H228)+1)</f>
        <v/>
      </c>
      <c r="J228" s="13">
        <f>IF(OR($B228="",NOT(ISNUMBER($B228)),NOT(ISNUMBER($C228)),$B228&lt;=0,$C228&gt;$B228),"",I228/$S$5*$S$6)</f>
        <v/>
      </c>
      <c r="K228" s="13">
        <f>IF(OR($B228="",NOT(ISNUMBER($B228)),NOT(ISNUMBER($C228)),$B228&lt;=0,$C228&gt;$B228),"",MIN(1,MINIFS($AA$5:$AA$304,$I$5:$I$304,"&gt;="&amp;I228)))</f>
        <v/>
      </c>
      <c r="L228" s="15">
        <f>IF(OR($B228="",NOT(ISNUMBER($B228)),NOT(ISNUMBER($C228)),$B228&lt;=0,$C228&gt;$B228),"",MAX((((C228/B228)+$S$7^2/(2*B228))/(1+$S$7^2/B228))-(($S$7*SQRT((C228/B228)*(1-(C228/B228))/B228+$S$7^2/(4*B228^2)))/(1+$S$7^2/B228)),0))</f>
        <v/>
      </c>
      <c r="M228" s="15">
        <f>IF(OR($B228="",NOT(ISNUMBER($B228)),NOT(ISNUMBER($C228)),$B228&lt;=0,$C228&gt;$B228),"",MIN((((C228/B228)+$S$7^2/(2*B228))/(1+$S$7^2/B228))+(($S$7*SQRT((C228/B228)*(1-(C228/B228))/B228+$S$7^2/(4*B228^2)))/(1+$S$7^2/B228)),1))</f>
        <v/>
      </c>
      <c r="N228" s="25">
        <f>IF(OR($B228="",NOT(ISNUMBER($B228)),NOT(ISNUMBER($C228)),$B228&lt;=0,$C228&gt;$B228),"",IF(ABS(D228-F228/E228)/(F228/E228)&gt;=$S$8,"stands out","-"))</f>
        <v/>
      </c>
      <c r="O228" s="25">
        <f>IF(OR($B228="",NOT(ISNUMBER($B228)),NOT(ISNUMBER($C228)),$B228&lt;=0,$C228&gt;$B228),"",IF(H228&lt;$S$9,"significant","-"))</f>
        <v/>
      </c>
      <c r="P228" s="4">
        <f>IF(AND(ISNUMBER($C228),ISNUMBER($B228),$C228&gt;$B228),"more conversions than clicks - export one conversion per click",IF(OR($B228="",NOT(ISNUMBER($B228)),NOT(ISNUMBER($C228)),$B228&lt;=0,$C228&gt;$B228),"",IF(K228&lt;$S$6,"survives","-")))</f>
        <v/>
      </c>
      <c r="AA228" s="26">
        <f>IF(OR($B228="",NOT(ISNUMBER($B228)),NOT(ISNUMBER($C228)),$B228&lt;=0,$C228&gt;$B228),"",H228*$S$5/I228)</f>
        <v/>
      </c>
      <c r="AB228" s="5">
        <f>IF(OR($B228="",NOT(ISNUMBER($B228)),NOT(ISNUMBER($C228)),$B228&lt;=0,$C228&gt;$B228),0,1)</f>
        <v/>
      </c>
    </row>
    <row r="229">
      <c r="A229" s="21" t="n"/>
      <c r="B229" s="6" t="n"/>
      <c r="C229" s="6" t="n"/>
      <c r="D229" s="15">
        <f>IF(OR($B229="",NOT(ISNUMBER($B229)),NOT(ISNUMBER($C229)),$B229&lt;=0,$C229&gt;$B229),"",C229/B229)</f>
        <v/>
      </c>
      <c r="E229" s="22">
        <f>IF(OR($B229="",NOT(ISNUMBER($B229)),NOT(ISNUMBER($C229)),$B229&lt;=0,$C229&gt;$B229),"",SUMIFS($B$5:$B$304,$AB$5:$AB$304,1)-B229)</f>
        <v/>
      </c>
      <c r="F229" s="22">
        <f>IF(OR($B229="",NOT(ISNUMBER($B229)),NOT(ISNUMBER($C229)),$B229&lt;=0,$C229&gt;$B229),"",SUMIFS($C$5:$C$304,$AB$5:$AB$304,1)-C229)</f>
        <v/>
      </c>
      <c r="G229" s="23">
        <f>IF(OR($B229="",NOT(ISNUMBER($B229)),NOT(ISNUMBER($C229)),$B229&lt;=0,$C229&gt;$B229),"",(C229/B229-F229/E229)/SQRT(((C229+F229)/(B229+E229))*(1-((C229+F229)/(B229+E229)))*(1/B229+1/E229)))</f>
        <v/>
      </c>
      <c r="H229" s="13">
        <f>IF(OR($B229="",NOT(ISNUMBER($B229)),NOT(ISNUMBER($C229)),$B229&lt;=0,$C229&gt;$B229),"",2*(1-NORM.S.DIST(ABS(G229),TRUE)))</f>
        <v/>
      </c>
      <c r="I229" s="24">
        <f>IF(OR($B229="",NOT(ISNUMBER($B229)),NOT(ISNUMBER($C229)),$B229&lt;=0,$C229&gt;$B229),"",COUNTIF($H$5:$H$304,"&lt;"&amp;H229)+1)</f>
        <v/>
      </c>
      <c r="J229" s="13">
        <f>IF(OR($B229="",NOT(ISNUMBER($B229)),NOT(ISNUMBER($C229)),$B229&lt;=0,$C229&gt;$B229),"",I229/$S$5*$S$6)</f>
        <v/>
      </c>
      <c r="K229" s="13">
        <f>IF(OR($B229="",NOT(ISNUMBER($B229)),NOT(ISNUMBER($C229)),$B229&lt;=0,$C229&gt;$B229),"",MIN(1,MINIFS($AA$5:$AA$304,$I$5:$I$304,"&gt;="&amp;I229)))</f>
        <v/>
      </c>
      <c r="L229" s="15">
        <f>IF(OR($B229="",NOT(ISNUMBER($B229)),NOT(ISNUMBER($C229)),$B229&lt;=0,$C229&gt;$B229),"",MAX((((C229/B229)+$S$7^2/(2*B229))/(1+$S$7^2/B229))-(($S$7*SQRT((C229/B229)*(1-(C229/B229))/B229+$S$7^2/(4*B229^2)))/(1+$S$7^2/B229)),0))</f>
        <v/>
      </c>
      <c r="M229" s="15">
        <f>IF(OR($B229="",NOT(ISNUMBER($B229)),NOT(ISNUMBER($C229)),$B229&lt;=0,$C229&gt;$B229),"",MIN((((C229/B229)+$S$7^2/(2*B229))/(1+$S$7^2/B229))+(($S$7*SQRT((C229/B229)*(1-(C229/B229))/B229+$S$7^2/(4*B229^2)))/(1+$S$7^2/B229)),1))</f>
        <v/>
      </c>
      <c r="N229" s="25">
        <f>IF(OR($B229="",NOT(ISNUMBER($B229)),NOT(ISNUMBER($C229)),$B229&lt;=0,$C229&gt;$B229),"",IF(ABS(D229-F229/E229)/(F229/E229)&gt;=$S$8,"stands out","-"))</f>
        <v/>
      </c>
      <c r="O229" s="25">
        <f>IF(OR($B229="",NOT(ISNUMBER($B229)),NOT(ISNUMBER($C229)),$B229&lt;=0,$C229&gt;$B229),"",IF(H229&lt;$S$9,"significant","-"))</f>
        <v/>
      </c>
      <c r="P229" s="4">
        <f>IF(AND(ISNUMBER($C229),ISNUMBER($B229),$C229&gt;$B229),"more conversions than clicks - export one conversion per click",IF(OR($B229="",NOT(ISNUMBER($B229)),NOT(ISNUMBER($C229)),$B229&lt;=0,$C229&gt;$B229),"",IF(K229&lt;$S$6,"survives","-")))</f>
        <v/>
      </c>
      <c r="AA229" s="26">
        <f>IF(OR($B229="",NOT(ISNUMBER($B229)),NOT(ISNUMBER($C229)),$B229&lt;=0,$C229&gt;$B229),"",H229*$S$5/I229)</f>
        <v/>
      </c>
      <c r="AB229" s="5">
        <f>IF(OR($B229="",NOT(ISNUMBER($B229)),NOT(ISNUMBER($C229)),$B229&lt;=0,$C229&gt;$B229),0,1)</f>
        <v/>
      </c>
    </row>
    <row r="230">
      <c r="A230" s="21" t="n"/>
      <c r="B230" s="6" t="n"/>
      <c r="C230" s="6" t="n"/>
      <c r="D230" s="15">
        <f>IF(OR($B230="",NOT(ISNUMBER($B230)),NOT(ISNUMBER($C230)),$B230&lt;=0,$C230&gt;$B230),"",C230/B230)</f>
        <v/>
      </c>
      <c r="E230" s="22">
        <f>IF(OR($B230="",NOT(ISNUMBER($B230)),NOT(ISNUMBER($C230)),$B230&lt;=0,$C230&gt;$B230),"",SUMIFS($B$5:$B$304,$AB$5:$AB$304,1)-B230)</f>
        <v/>
      </c>
      <c r="F230" s="22">
        <f>IF(OR($B230="",NOT(ISNUMBER($B230)),NOT(ISNUMBER($C230)),$B230&lt;=0,$C230&gt;$B230),"",SUMIFS($C$5:$C$304,$AB$5:$AB$304,1)-C230)</f>
        <v/>
      </c>
      <c r="G230" s="23">
        <f>IF(OR($B230="",NOT(ISNUMBER($B230)),NOT(ISNUMBER($C230)),$B230&lt;=0,$C230&gt;$B230),"",(C230/B230-F230/E230)/SQRT(((C230+F230)/(B230+E230))*(1-((C230+F230)/(B230+E230)))*(1/B230+1/E230)))</f>
        <v/>
      </c>
      <c r="H230" s="13">
        <f>IF(OR($B230="",NOT(ISNUMBER($B230)),NOT(ISNUMBER($C230)),$B230&lt;=0,$C230&gt;$B230),"",2*(1-NORM.S.DIST(ABS(G230),TRUE)))</f>
        <v/>
      </c>
      <c r="I230" s="24">
        <f>IF(OR($B230="",NOT(ISNUMBER($B230)),NOT(ISNUMBER($C230)),$B230&lt;=0,$C230&gt;$B230),"",COUNTIF($H$5:$H$304,"&lt;"&amp;H230)+1)</f>
        <v/>
      </c>
      <c r="J230" s="13">
        <f>IF(OR($B230="",NOT(ISNUMBER($B230)),NOT(ISNUMBER($C230)),$B230&lt;=0,$C230&gt;$B230),"",I230/$S$5*$S$6)</f>
        <v/>
      </c>
      <c r="K230" s="13">
        <f>IF(OR($B230="",NOT(ISNUMBER($B230)),NOT(ISNUMBER($C230)),$B230&lt;=0,$C230&gt;$B230),"",MIN(1,MINIFS($AA$5:$AA$304,$I$5:$I$304,"&gt;="&amp;I230)))</f>
        <v/>
      </c>
      <c r="L230" s="15">
        <f>IF(OR($B230="",NOT(ISNUMBER($B230)),NOT(ISNUMBER($C230)),$B230&lt;=0,$C230&gt;$B230),"",MAX((((C230/B230)+$S$7^2/(2*B230))/(1+$S$7^2/B230))-(($S$7*SQRT((C230/B230)*(1-(C230/B230))/B230+$S$7^2/(4*B230^2)))/(1+$S$7^2/B230)),0))</f>
        <v/>
      </c>
      <c r="M230" s="15">
        <f>IF(OR($B230="",NOT(ISNUMBER($B230)),NOT(ISNUMBER($C230)),$B230&lt;=0,$C230&gt;$B230),"",MIN((((C230/B230)+$S$7^2/(2*B230))/(1+$S$7^2/B230))+(($S$7*SQRT((C230/B230)*(1-(C230/B230))/B230+$S$7^2/(4*B230^2)))/(1+$S$7^2/B230)),1))</f>
        <v/>
      </c>
      <c r="N230" s="25">
        <f>IF(OR($B230="",NOT(ISNUMBER($B230)),NOT(ISNUMBER($C230)),$B230&lt;=0,$C230&gt;$B230),"",IF(ABS(D230-F230/E230)/(F230/E230)&gt;=$S$8,"stands out","-"))</f>
        <v/>
      </c>
      <c r="O230" s="25">
        <f>IF(OR($B230="",NOT(ISNUMBER($B230)),NOT(ISNUMBER($C230)),$B230&lt;=0,$C230&gt;$B230),"",IF(H230&lt;$S$9,"significant","-"))</f>
        <v/>
      </c>
      <c r="P230" s="4">
        <f>IF(AND(ISNUMBER($C230),ISNUMBER($B230),$C230&gt;$B230),"more conversions than clicks - export one conversion per click",IF(OR($B230="",NOT(ISNUMBER($B230)),NOT(ISNUMBER($C230)),$B230&lt;=0,$C230&gt;$B230),"",IF(K230&lt;$S$6,"survives","-")))</f>
        <v/>
      </c>
      <c r="AA230" s="26">
        <f>IF(OR($B230="",NOT(ISNUMBER($B230)),NOT(ISNUMBER($C230)),$B230&lt;=0,$C230&gt;$B230),"",H230*$S$5/I230)</f>
        <v/>
      </c>
      <c r="AB230" s="5">
        <f>IF(OR($B230="",NOT(ISNUMBER($B230)),NOT(ISNUMBER($C230)),$B230&lt;=0,$C230&gt;$B230),0,1)</f>
        <v/>
      </c>
    </row>
    <row r="231">
      <c r="A231" s="21" t="n"/>
      <c r="B231" s="6" t="n"/>
      <c r="C231" s="6" t="n"/>
      <c r="D231" s="15">
        <f>IF(OR($B231="",NOT(ISNUMBER($B231)),NOT(ISNUMBER($C231)),$B231&lt;=0,$C231&gt;$B231),"",C231/B231)</f>
        <v/>
      </c>
      <c r="E231" s="22">
        <f>IF(OR($B231="",NOT(ISNUMBER($B231)),NOT(ISNUMBER($C231)),$B231&lt;=0,$C231&gt;$B231),"",SUMIFS($B$5:$B$304,$AB$5:$AB$304,1)-B231)</f>
        <v/>
      </c>
      <c r="F231" s="22">
        <f>IF(OR($B231="",NOT(ISNUMBER($B231)),NOT(ISNUMBER($C231)),$B231&lt;=0,$C231&gt;$B231),"",SUMIFS($C$5:$C$304,$AB$5:$AB$304,1)-C231)</f>
        <v/>
      </c>
      <c r="G231" s="23">
        <f>IF(OR($B231="",NOT(ISNUMBER($B231)),NOT(ISNUMBER($C231)),$B231&lt;=0,$C231&gt;$B231),"",(C231/B231-F231/E231)/SQRT(((C231+F231)/(B231+E231))*(1-((C231+F231)/(B231+E231)))*(1/B231+1/E231)))</f>
        <v/>
      </c>
      <c r="H231" s="13">
        <f>IF(OR($B231="",NOT(ISNUMBER($B231)),NOT(ISNUMBER($C231)),$B231&lt;=0,$C231&gt;$B231),"",2*(1-NORM.S.DIST(ABS(G231),TRUE)))</f>
        <v/>
      </c>
      <c r="I231" s="24">
        <f>IF(OR($B231="",NOT(ISNUMBER($B231)),NOT(ISNUMBER($C231)),$B231&lt;=0,$C231&gt;$B231),"",COUNTIF($H$5:$H$304,"&lt;"&amp;H231)+1)</f>
        <v/>
      </c>
      <c r="J231" s="13">
        <f>IF(OR($B231="",NOT(ISNUMBER($B231)),NOT(ISNUMBER($C231)),$B231&lt;=0,$C231&gt;$B231),"",I231/$S$5*$S$6)</f>
        <v/>
      </c>
      <c r="K231" s="13">
        <f>IF(OR($B231="",NOT(ISNUMBER($B231)),NOT(ISNUMBER($C231)),$B231&lt;=0,$C231&gt;$B231),"",MIN(1,MINIFS($AA$5:$AA$304,$I$5:$I$304,"&gt;="&amp;I231)))</f>
        <v/>
      </c>
      <c r="L231" s="15">
        <f>IF(OR($B231="",NOT(ISNUMBER($B231)),NOT(ISNUMBER($C231)),$B231&lt;=0,$C231&gt;$B231),"",MAX((((C231/B231)+$S$7^2/(2*B231))/(1+$S$7^2/B231))-(($S$7*SQRT((C231/B231)*(1-(C231/B231))/B231+$S$7^2/(4*B231^2)))/(1+$S$7^2/B231)),0))</f>
        <v/>
      </c>
      <c r="M231" s="15">
        <f>IF(OR($B231="",NOT(ISNUMBER($B231)),NOT(ISNUMBER($C231)),$B231&lt;=0,$C231&gt;$B231),"",MIN((((C231/B231)+$S$7^2/(2*B231))/(1+$S$7^2/B231))+(($S$7*SQRT((C231/B231)*(1-(C231/B231))/B231+$S$7^2/(4*B231^2)))/(1+$S$7^2/B231)),1))</f>
        <v/>
      </c>
      <c r="N231" s="25">
        <f>IF(OR($B231="",NOT(ISNUMBER($B231)),NOT(ISNUMBER($C231)),$B231&lt;=0,$C231&gt;$B231),"",IF(ABS(D231-F231/E231)/(F231/E231)&gt;=$S$8,"stands out","-"))</f>
        <v/>
      </c>
      <c r="O231" s="25">
        <f>IF(OR($B231="",NOT(ISNUMBER($B231)),NOT(ISNUMBER($C231)),$B231&lt;=0,$C231&gt;$B231),"",IF(H231&lt;$S$9,"significant","-"))</f>
        <v/>
      </c>
      <c r="P231" s="4">
        <f>IF(AND(ISNUMBER($C231),ISNUMBER($B231),$C231&gt;$B231),"more conversions than clicks - export one conversion per click",IF(OR($B231="",NOT(ISNUMBER($B231)),NOT(ISNUMBER($C231)),$B231&lt;=0,$C231&gt;$B231),"",IF(K231&lt;$S$6,"survives","-")))</f>
        <v/>
      </c>
      <c r="AA231" s="26">
        <f>IF(OR($B231="",NOT(ISNUMBER($B231)),NOT(ISNUMBER($C231)),$B231&lt;=0,$C231&gt;$B231),"",H231*$S$5/I231)</f>
        <v/>
      </c>
      <c r="AB231" s="5">
        <f>IF(OR($B231="",NOT(ISNUMBER($B231)),NOT(ISNUMBER($C231)),$B231&lt;=0,$C231&gt;$B231),0,1)</f>
        <v/>
      </c>
    </row>
    <row r="232">
      <c r="A232" s="21" t="n"/>
      <c r="B232" s="6" t="n"/>
      <c r="C232" s="6" t="n"/>
      <c r="D232" s="15">
        <f>IF(OR($B232="",NOT(ISNUMBER($B232)),NOT(ISNUMBER($C232)),$B232&lt;=0,$C232&gt;$B232),"",C232/B232)</f>
        <v/>
      </c>
      <c r="E232" s="22">
        <f>IF(OR($B232="",NOT(ISNUMBER($B232)),NOT(ISNUMBER($C232)),$B232&lt;=0,$C232&gt;$B232),"",SUMIFS($B$5:$B$304,$AB$5:$AB$304,1)-B232)</f>
        <v/>
      </c>
      <c r="F232" s="22">
        <f>IF(OR($B232="",NOT(ISNUMBER($B232)),NOT(ISNUMBER($C232)),$B232&lt;=0,$C232&gt;$B232),"",SUMIFS($C$5:$C$304,$AB$5:$AB$304,1)-C232)</f>
        <v/>
      </c>
      <c r="G232" s="23">
        <f>IF(OR($B232="",NOT(ISNUMBER($B232)),NOT(ISNUMBER($C232)),$B232&lt;=0,$C232&gt;$B232),"",(C232/B232-F232/E232)/SQRT(((C232+F232)/(B232+E232))*(1-((C232+F232)/(B232+E232)))*(1/B232+1/E232)))</f>
        <v/>
      </c>
      <c r="H232" s="13">
        <f>IF(OR($B232="",NOT(ISNUMBER($B232)),NOT(ISNUMBER($C232)),$B232&lt;=0,$C232&gt;$B232),"",2*(1-NORM.S.DIST(ABS(G232),TRUE)))</f>
        <v/>
      </c>
      <c r="I232" s="24">
        <f>IF(OR($B232="",NOT(ISNUMBER($B232)),NOT(ISNUMBER($C232)),$B232&lt;=0,$C232&gt;$B232),"",COUNTIF($H$5:$H$304,"&lt;"&amp;H232)+1)</f>
        <v/>
      </c>
      <c r="J232" s="13">
        <f>IF(OR($B232="",NOT(ISNUMBER($B232)),NOT(ISNUMBER($C232)),$B232&lt;=0,$C232&gt;$B232),"",I232/$S$5*$S$6)</f>
        <v/>
      </c>
      <c r="K232" s="13">
        <f>IF(OR($B232="",NOT(ISNUMBER($B232)),NOT(ISNUMBER($C232)),$B232&lt;=0,$C232&gt;$B232),"",MIN(1,MINIFS($AA$5:$AA$304,$I$5:$I$304,"&gt;="&amp;I232)))</f>
        <v/>
      </c>
      <c r="L232" s="15">
        <f>IF(OR($B232="",NOT(ISNUMBER($B232)),NOT(ISNUMBER($C232)),$B232&lt;=0,$C232&gt;$B232),"",MAX((((C232/B232)+$S$7^2/(2*B232))/(1+$S$7^2/B232))-(($S$7*SQRT((C232/B232)*(1-(C232/B232))/B232+$S$7^2/(4*B232^2)))/(1+$S$7^2/B232)),0))</f>
        <v/>
      </c>
      <c r="M232" s="15">
        <f>IF(OR($B232="",NOT(ISNUMBER($B232)),NOT(ISNUMBER($C232)),$B232&lt;=0,$C232&gt;$B232),"",MIN((((C232/B232)+$S$7^2/(2*B232))/(1+$S$7^2/B232))+(($S$7*SQRT((C232/B232)*(1-(C232/B232))/B232+$S$7^2/(4*B232^2)))/(1+$S$7^2/B232)),1))</f>
        <v/>
      </c>
      <c r="N232" s="25">
        <f>IF(OR($B232="",NOT(ISNUMBER($B232)),NOT(ISNUMBER($C232)),$B232&lt;=0,$C232&gt;$B232),"",IF(ABS(D232-F232/E232)/(F232/E232)&gt;=$S$8,"stands out","-"))</f>
        <v/>
      </c>
      <c r="O232" s="25">
        <f>IF(OR($B232="",NOT(ISNUMBER($B232)),NOT(ISNUMBER($C232)),$B232&lt;=0,$C232&gt;$B232),"",IF(H232&lt;$S$9,"significant","-"))</f>
        <v/>
      </c>
      <c r="P232" s="4">
        <f>IF(AND(ISNUMBER($C232),ISNUMBER($B232),$C232&gt;$B232),"more conversions than clicks - export one conversion per click",IF(OR($B232="",NOT(ISNUMBER($B232)),NOT(ISNUMBER($C232)),$B232&lt;=0,$C232&gt;$B232),"",IF(K232&lt;$S$6,"survives","-")))</f>
        <v/>
      </c>
      <c r="AA232" s="26">
        <f>IF(OR($B232="",NOT(ISNUMBER($B232)),NOT(ISNUMBER($C232)),$B232&lt;=0,$C232&gt;$B232),"",H232*$S$5/I232)</f>
        <v/>
      </c>
      <c r="AB232" s="5">
        <f>IF(OR($B232="",NOT(ISNUMBER($B232)),NOT(ISNUMBER($C232)),$B232&lt;=0,$C232&gt;$B232),0,1)</f>
        <v/>
      </c>
    </row>
    <row r="233">
      <c r="A233" s="21" t="n"/>
      <c r="B233" s="6" t="n"/>
      <c r="C233" s="6" t="n"/>
      <c r="D233" s="15">
        <f>IF(OR($B233="",NOT(ISNUMBER($B233)),NOT(ISNUMBER($C233)),$B233&lt;=0,$C233&gt;$B233),"",C233/B233)</f>
        <v/>
      </c>
      <c r="E233" s="22">
        <f>IF(OR($B233="",NOT(ISNUMBER($B233)),NOT(ISNUMBER($C233)),$B233&lt;=0,$C233&gt;$B233),"",SUMIFS($B$5:$B$304,$AB$5:$AB$304,1)-B233)</f>
        <v/>
      </c>
      <c r="F233" s="22">
        <f>IF(OR($B233="",NOT(ISNUMBER($B233)),NOT(ISNUMBER($C233)),$B233&lt;=0,$C233&gt;$B233),"",SUMIFS($C$5:$C$304,$AB$5:$AB$304,1)-C233)</f>
        <v/>
      </c>
      <c r="G233" s="23">
        <f>IF(OR($B233="",NOT(ISNUMBER($B233)),NOT(ISNUMBER($C233)),$B233&lt;=0,$C233&gt;$B233),"",(C233/B233-F233/E233)/SQRT(((C233+F233)/(B233+E233))*(1-((C233+F233)/(B233+E233)))*(1/B233+1/E233)))</f>
        <v/>
      </c>
      <c r="H233" s="13">
        <f>IF(OR($B233="",NOT(ISNUMBER($B233)),NOT(ISNUMBER($C233)),$B233&lt;=0,$C233&gt;$B233),"",2*(1-NORM.S.DIST(ABS(G233),TRUE)))</f>
        <v/>
      </c>
      <c r="I233" s="24">
        <f>IF(OR($B233="",NOT(ISNUMBER($B233)),NOT(ISNUMBER($C233)),$B233&lt;=0,$C233&gt;$B233),"",COUNTIF($H$5:$H$304,"&lt;"&amp;H233)+1)</f>
        <v/>
      </c>
      <c r="J233" s="13">
        <f>IF(OR($B233="",NOT(ISNUMBER($B233)),NOT(ISNUMBER($C233)),$B233&lt;=0,$C233&gt;$B233),"",I233/$S$5*$S$6)</f>
        <v/>
      </c>
      <c r="K233" s="13">
        <f>IF(OR($B233="",NOT(ISNUMBER($B233)),NOT(ISNUMBER($C233)),$B233&lt;=0,$C233&gt;$B233),"",MIN(1,MINIFS($AA$5:$AA$304,$I$5:$I$304,"&gt;="&amp;I233)))</f>
        <v/>
      </c>
      <c r="L233" s="15">
        <f>IF(OR($B233="",NOT(ISNUMBER($B233)),NOT(ISNUMBER($C233)),$B233&lt;=0,$C233&gt;$B233),"",MAX((((C233/B233)+$S$7^2/(2*B233))/(1+$S$7^2/B233))-(($S$7*SQRT((C233/B233)*(1-(C233/B233))/B233+$S$7^2/(4*B233^2)))/(1+$S$7^2/B233)),0))</f>
        <v/>
      </c>
      <c r="M233" s="15">
        <f>IF(OR($B233="",NOT(ISNUMBER($B233)),NOT(ISNUMBER($C233)),$B233&lt;=0,$C233&gt;$B233),"",MIN((((C233/B233)+$S$7^2/(2*B233))/(1+$S$7^2/B233))+(($S$7*SQRT((C233/B233)*(1-(C233/B233))/B233+$S$7^2/(4*B233^2)))/(1+$S$7^2/B233)),1))</f>
        <v/>
      </c>
      <c r="N233" s="25">
        <f>IF(OR($B233="",NOT(ISNUMBER($B233)),NOT(ISNUMBER($C233)),$B233&lt;=0,$C233&gt;$B233),"",IF(ABS(D233-F233/E233)/(F233/E233)&gt;=$S$8,"stands out","-"))</f>
        <v/>
      </c>
      <c r="O233" s="25">
        <f>IF(OR($B233="",NOT(ISNUMBER($B233)),NOT(ISNUMBER($C233)),$B233&lt;=0,$C233&gt;$B233),"",IF(H233&lt;$S$9,"significant","-"))</f>
        <v/>
      </c>
      <c r="P233" s="4">
        <f>IF(AND(ISNUMBER($C233),ISNUMBER($B233),$C233&gt;$B233),"more conversions than clicks - export one conversion per click",IF(OR($B233="",NOT(ISNUMBER($B233)),NOT(ISNUMBER($C233)),$B233&lt;=0,$C233&gt;$B233),"",IF(K233&lt;$S$6,"survives","-")))</f>
        <v/>
      </c>
      <c r="AA233" s="26">
        <f>IF(OR($B233="",NOT(ISNUMBER($B233)),NOT(ISNUMBER($C233)),$B233&lt;=0,$C233&gt;$B233),"",H233*$S$5/I233)</f>
        <v/>
      </c>
      <c r="AB233" s="5">
        <f>IF(OR($B233="",NOT(ISNUMBER($B233)),NOT(ISNUMBER($C233)),$B233&lt;=0,$C233&gt;$B233),0,1)</f>
        <v/>
      </c>
    </row>
    <row r="234">
      <c r="A234" s="21" t="n"/>
      <c r="B234" s="6" t="n"/>
      <c r="C234" s="6" t="n"/>
      <c r="D234" s="15">
        <f>IF(OR($B234="",NOT(ISNUMBER($B234)),NOT(ISNUMBER($C234)),$B234&lt;=0,$C234&gt;$B234),"",C234/B234)</f>
        <v/>
      </c>
      <c r="E234" s="22">
        <f>IF(OR($B234="",NOT(ISNUMBER($B234)),NOT(ISNUMBER($C234)),$B234&lt;=0,$C234&gt;$B234),"",SUMIFS($B$5:$B$304,$AB$5:$AB$304,1)-B234)</f>
        <v/>
      </c>
      <c r="F234" s="22">
        <f>IF(OR($B234="",NOT(ISNUMBER($B234)),NOT(ISNUMBER($C234)),$B234&lt;=0,$C234&gt;$B234),"",SUMIFS($C$5:$C$304,$AB$5:$AB$304,1)-C234)</f>
        <v/>
      </c>
      <c r="G234" s="23">
        <f>IF(OR($B234="",NOT(ISNUMBER($B234)),NOT(ISNUMBER($C234)),$B234&lt;=0,$C234&gt;$B234),"",(C234/B234-F234/E234)/SQRT(((C234+F234)/(B234+E234))*(1-((C234+F234)/(B234+E234)))*(1/B234+1/E234)))</f>
        <v/>
      </c>
      <c r="H234" s="13">
        <f>IF(OR($B234="",NOT(ISNUMBER($B234)),NOT(ISNUMBER($C234)),$B234&lt;=0,$C234&gt;$B234),"",2*(1-NORM.S.DIST(ABS(G234),TRUE)))</f>
        <v/>
      </c>
      <c r="I234" s="24">
        <f>IF(OR($B234="",NOT(ISNUMBER($B234)),NOT(ISNUMBER($C234)),$B234&lt;=0,$C234&gt;$B234),"",COUNTIF($H$5:$H$304,"&lt;"&amp;H234)+1)</f>
        <v/>
      </c>
      <c r="J234" s="13">
        <f>IF(OR($B234="",NOT(ISNUMBER($B234)),NOT(ISNUMBER($C234)),$B234&lt;=0,$C234&gt;$B234),"",I234/$S$5*$S$6)</f>
        <v/>
      </c>
      <c r="K234" s="13">
        <f>IF(OR($B234="",NOT(ISNUMBER($B234)),NOT(ISNUMBER($C234)),$B234&lt;=0,$C234&gt;$B234),"",MIN(1,MINIFS($AA$5:$AA$304,$I$5:$I$304,"&gt;="&amp;I234)))</f>
        <v/>
      </c>
      <c r="L234" s="15">
        <f>IF(OR($B234="",NOT(ISNUMBER($B234)),NOT(ISNUMBER($C234)),$B234&lt;=0,$C234&gt;$B234),"",MAX((((C234/B234)+$S$7^2/(2*B234))/(1+$S$7^2/B234))-(($S$7*SQRT((C234/B234)*(1-(C234/B234))/B234+$S$7^2/(4*B234^2)))/(1+$S$7^2/B234)),0))</f>
        <v/>
      </c>
      <c r="M234" s="15">
        <f>IF(OR($B234="",NOT(ISNUMBER($B234)),NOT(ISNUMBER($C234)),$B234&lt;=0,$C234&gt;$B234),"",MIN((((C234/B234)+$S$7^2/(2*B234))/(1+$S$7^2/B234))+(($S$7*SQRT((C234/B234)*(1-(C234/B234))/B234+$S$7^2/(4*B234^2)))/(1+$S$7^2/B234)),1))</f>
        <v/>
      </c>
      <c r="N234" s="25">
        <f>IF(OR($B234="",NOT(ISNUMBER($B234)),NOT(ISNUMBER($C234)),$B234&lt;=0,$C234&gt;$B234),"",IF(ABS(D234-F234/E234)/(F234/E234)&gt;=$S$8,"stands out","-"))</f>
        <v/>
      </c>
      <c r="O234" s="25">
        <f>IF(OR($B234="",NOT(ISNUMBER($B234)),NOT(ISNUMBER($C234)),$B234&lt;=0,$C234&gt;$B234),"",IF(H234&lt;$S$9,"significant","-"))</f>
        <v/>
      </c>
      <c r="P234" s="4">
        <f>IF(AND(ISNUMBER($C234),ISNUMBER($B234),$C234&gt;$B234),"more conversions than clicks - export one conversion per click",IF(OR($B234="",NOT(ISNUMBER($B234)),NOT(ISNUMBER($C234)),$B234&lt;=0,$C234&gt;$B234),"",IF(K234&lt;$S$6,"survives","-")))</f>
        <v/>
      </c>
      <c r="AA234" s="26">
        <f>IF(OR($B234="",NOT(ISNUMBER($B234)),NOT(ISNUMBER($C234)),$B234&lt;=0,$C234&gt;$B234),"",H234*$S$5/I234)</f>
        <v/>
      </c>
      <c r="AB234" s="5">
        <f>IF(OR($B234="",NOT(ISNUMBER($B234)),NOT(ISNUMBER($C234)),$B234&lt;=0,$C234&gt;$B234),0,1)</f>
        <v/>
      </c>
    </row>
    <row r="235">
      <c r="A235" s="21" t="n"/>
      <c r="B235" s="6" t="n"/>
      <c r="C235" s="6" t="n"/>
      <c r="D235" s="15">
        <f>IF(OR($B235="",NOT(ISNUMBER($B235)),NOT(ISNUMBER($C235)),$B235&lt;=0,$C235&gt;$B235),"",C235/B235)</f>
        <v/>
      </c>
      <c r="E235" s="22">
        <f>IF(OR($B235="",NOT(ISNUMBER($B235)),NOT(ISNUMBER($C235)),$B235&lt;=0,$C235&gt;$B235),"",SUMIFS($B$5:$B$304,$AB$5:$AB$304,1)-B235)</f>
        <v/>
      </c>
      <c r="F235" s="22">
        <f>IF(OR($B235="",NOT(ISNUMBER($B235)),NOT(ISNUMBER($C235)),$B235&lt;=0,$C235&gt;$B235),"",SUMIFS($C$5:$C$304,$AB$5:$AB$304,1)-C235)</f>
        <v/>
      </c>
      <c r="G235" s="23">
        <f>IF(OR($B235="",NOT(ISNUMBER($B235)),NOT(ISNUMBER($C235)),$B235&lt;=0,$C235&gt;$B235),"",(C235/B235-F235/E235)/SQRT(((C235+F235)/(B235+E235))*(1-((C235+F235)/(B235+E235)))*(1/B235+1/E235)))</f>
        <v/>
      </c>
      <c r="H235" s="13">
        <f>IF(OR($B235="",NOT(ISNUMBER($B235)),NOT(ISNUMBER($C235)),$B235&lt;=0,$C235&gt;$B235),"",2*(1-NORM.S.DIST(ABS(G235),TRUE)))</f>
        <v/>
      </c>
      <c r="I235" s="24">
        <f>IF(OR($B235="",NOT(ISNUMBER($B235)),NOT(ISNUMBER($C235)),$B235&lt;=0,$C235&gt;$B235),"",COUNTIF($H$5:$H$304,"&lt;"&amp;H235)+1)</f>
        <v/>
      </c>
      <c r="J235" s="13">
        <f>IF(OR($B235="",NOT(ISNUMBER($B235)),NOT(ISNUMBER($C235)),$B235&lt;=0,$C235&gt;$B235),"",I235/$S$5*$S$6)</f>
        <v/>
      </c>
      <c r="K235" s="13">
        <f>IF(OR($B235="",NOT(ISNUMBER($B235)),NOT(ISNUMBER($C235)),$B235&lt;=0,$C235&gt;$B235),"",MIN(1,MINIFS($AA$5:$AA$304,$I$5:$I$304,"&gt;="&amp;I235)))</f>
        <v/>
      </c>
      <c r="L235" s="15">
        <f>IF(OR($B235="",NOT(ISNUMBER($B235)),NOT(ISNUMBER($C235)),$B235&lt;=0,$C235&gt;$B235),"",MAX((((C235/B235)+$S$7^2/(2*B235))/(1+$S$7^2/B235))-(($S$7*SQRT((C235/B235)*(1-(C235/B235))/B235+$S$7^2/(4*B235^2)))/(1+$S$7^2/B235)),0))</f>
        <v/>
      </c>
      <c r="M235" s="15">
        <f>IF(OR($B235="",NOT(ISNUMBER($B235)),NOT(ISNUMBER($C235)),$B235&lt;=0,$C235&gt;$B235),"",MIN((((C235/B235)+$S$7^2/(2*B235))/(1+$S$7^2/B235))+(($S$7*SQRT((C235/B235)*(1-(C235/B235))/B235+$S$7^2/(4*B235^2)))/(1+$S$7^2/B235)),1))</f>
        <v/>
      </c>
      <c r="N235" s="25">
        <f>IF(OR($B235="",NOT(ISNUMBER($B235)),NOT(ISNUMBER($C235)),$B235&lt;=0,$C235&gt;$B235),"",IF(ABS(D235-F235/E235)/(F235/E235)&gt;=$S$8,"stands out","-"))</f>
        <v/>
      </c>
      <c r="O235" s="25">
        <f>IF(OR($B235="",NOT(ISNUMBER($B235)),NOT(ISNUMBER($C235)),$B235&lt;=0,$C235&gt;$B235),"",IF(H235&lt;$S$9,"significant","-"))</f>
        <v/>
      </c>
      <c r="P235" s="4">
        <f>IF(AND(ISNUMBER($C235),ISNUMBER($B235),$C235&gt;$B235),"more conversions than clicks - export one conversion per click",IF(OR($B235="",NOT(ISNUMBER($B235)),NOT(ISNUMBER($C235)),$B235&lt;=0,$C235&gt;$B235),"",IF(K235&lt;$S$6,"survives","-")))</f>
        <v/>
      </c>
      <c r="AA235" s="26">
        <f>IF(OR($B235="",NOT(ISNUMBER($B235)),NOT(ISNUMBER($C235)),$B235&lt;=0,$C235&gt;$B235),"",H235*$S$5/I235)</f>
        <v/>
      </c>
      <c r="AB235" s="5">
        <f>IF(OR($B235="",NOT(ISNUMBER($B235)),NOT(ISNUMBER($C235)),$B235&lt;=0,$C235&gt;$B235),0,1)</f>
        <v/>
      </c>
    </row>
    <row r="236">
      <c r="A236" s="21" t="n"/>
      <c r="B236" s="6" t="n"/>
      <c r="C236" s="6" t="n"/>
      <c r="D236" s="15">
        <f>IF(OR($B236="",NOT(ISNUMBER($B236)),NOT(ISNUMBER($C236)),$B236&lt;=0,$C236&gt;$B236),"",C236/B236)</f>
        <v/>
      </c>
      <c r="E236" s="22">
        <f>IF(OR($B236="",NOT(ISNUMBER($B236)),NOT(ISNUMBER($C236)),$B236&lt;=0,$C236&gt;$B236),"",SUMIFS($B$5:$B$304,$AB$5:$AB$304,1)-B236)</f>
        <v/>
      </c>
      <c r="F236" s="22">
        <f>IF(OR($B236="",NOT(ISNUMBER($B236)),NOT(ISNUMBER($C236)),$B236&lt;=0,$C236&gt;$B236),"",SUMIFS($C$5:$C$304,$AB$5:$AB$304,1)-C236)</f>
        <v/>
      </c>
      <c r="G236" s="23">
        <f>IF(OR($B236="",NOT(ISNUMBER($B236)),NOT(ISNUMBER($C236)),$B236&lt;=0,$C236&gt;$B236),"",(C236/B236-F236/E236)/SQRT(((C236+F236)/(B236+E236))*(1-((C236+F236)/(B236+E236)))*(1/B236+1/E236)))</f>
        <v/>
      </c>
      <c r="H236" s="13">
        <f>IF(OR($B236="",NOT(ISNUMBER($B236)),NOT(ISNUMBER($C236)),$B236&lt;=0,$C236&gt;$B236),"",2*(1-NORM.S.DIST(ABS(G236),TRUE)))</f>
        <v/>
      </c>
      <c r="I236" s="24">
        <f>IF(OR($B236="",NOT(ISNUMBER($B236)),NOT(ISNUMBER($C236)),$B236&lt;=0,$C236&gt;$B236),"",COUNTIF($H$5:$H$304,"&lt;"&amp;H236)+1)</f>
        <v/>
      </c>
      <c r="J236" s="13">
        <f>IF(OR($B236="",NOT(ISNUMBER($B236)),NOT(ISNUMBER($C236)),$B236&lt;=0,$C236&gt;$B236),"",I236/$S$5*$S$6)</f>
        <v/>
      </c>
      <c r="K236" s="13">
        <f>IF(OR($B236="",NOT(ISNUMBER($B236)),NOT(ISNUMBER($C236)),$B236&lt;=0,$C236&gt;$B236),"",MIN(1,MINIFS($AA$5:$AA$304,$I$5:$I$304,"&gt;="&amp;I236)))</f>
        <v/>
      </c>
      <c r="L236" s="15">
        <f>IF(OR($B236="",NOT(ISNUMBER($B236)),NOT(ISNUMBER($C236)),$B236&lt;=0,$C236&gt;$B236),"",MAX((((C236/B236)+$S$7^2/(2*B236))/(1+$S$7^2/B236))-(($S$7*SQRT((C236/B236)*(1-(C236/B236))/B236+$S$7^2/(4*B236^2)))/(1+$S$7^2/B236)),0))</f>
        <v/>
      </c>
      <c r="M236" s="15">
        <f>IF(OR($B236="",NOT(ISNUMBER($B236)),NOT(ISNUMBER($C236)),$B236&lt;=0,$C236&gt;$B236),"",MIN((((C236/B236)+$S$7^2/(2*B236))/(1+$S$7^2/B236))+(($S$7*SQRT((C236/B236)*(1-(C236/B236))/B236+$S$7^2/(4*B236^2)))/(1+$S$7^2/B236)),1))</f>
        <v/>
      </c>
      <c r="N236" s="25">
        <f>IF(OR($B236="",NOT(ISNUMBER($B236)),NOT(ISNUMBER($C236)),$B236&lt;=0,$C236&gt;$B236),"",IF(ABS(D236-F236/E236)/(F236/E236)&gt;=$S$8,"stands out","-"))</f>
        <v/>
      </c>
      <c r="O236" s="25">
        <f>IF(OR($B236="",NOT(ISNUMBER($B236)),NOT(ISNUMBER($C236)),$B236&lt;=0,$C236&gt;$B236),"",IF(H236&lt;$S$9,"significant","-"))</f>
        <v/>
      </c>
      <c r="P236" s="4">
        <f>IF(AND(ISNUMBER($C236),ISNUMBER($B236),$C236&gt;$B236),"more conversions than clicks - export one conversion per click",IF(OR($B236="",NOT(ISNUMBER($B236)),NOT(ISNUMBER($C236)),$B236&lt;=0,$C236&gt;$B236),"",IF(K236&lt;$S$6,"survives","-")))</f>
        <v/>
      </c>
      <c r="AA236" s="26">
        <f>IF(OR($B236="",NOT(ISNUMBER($B236)),NOT(ISNUMBER($C236)),$B236&lt;=0,$C236&gt;$B236),"",H236*$S$5/I236)</f>
        <v/>
      </c>
      <c r="AB236" s="5">
        <f>IF(OR($B236="",NOT(ISNUMBER($B236)),NOT(ISNUMBER($C236)),$B236&lt;=0,$C236&gt;$B236),0,1)</f>
        <v/>
      </c>
    </row>
    <row r="237">
      <c r="A237" s="21" t="n"/>
      <c r="B237" s="6" t="n"/>
      <c r="C237" s="6" t="n"/>
      <c r="D237" s="15">
        <f>IF(OR($B237="",NOT(ISNUMBER($B237)),NOT(ISNUMBER($C237)),$B237&lt;=0,$C237&gt;$B237),"",C237/B237)</f>
        <v/>
      </c>
      <c r="E237" s="22">
        <f>IF(OR($B237="",NOT(ISNUMBER($B237)),NOT(ISNUMBER($C237)),$B237&lt;=0,$C237&gt;$B237),"",SUMIFS($B$5:$B$304,$AB$5:$AB$304,1)-B237)</f>
        <v/>
      </c>
      <c r="F237" s="22">
        <f>IF(OR($B237="",NOT(ISNUMBER($B237)),NOT(ISNUMBER($C237)),$B237&lt;=0,$C237&gt;$B237),"",SUMIFS($C$5:$C$304,$AB$5:$AB$304,1)-C237)</f>
        <v/>
      </c>
      <c r="G237" s="23">
        <f>IF(OR($B237="",NOT(ISNUMBER($B237)),NOT(ISNUMBER($C237)),$B237&lt;=0,$C237&gt;$B237),"",(C237/B237-F237/E237)/SQRT(((C237+F237)/(B237+E237))*(1-((C237+F237)/(B237+E237)))*(1/B237+1/E237)))</f>
        <v/>
      </c>
      <c r="H237" s="13">
        <f>IF(OR($B237="",NOT(ISNUMBER($B237)),NOT(ISNUMBER($C237)),$B237&lt;=0,$C237&gt;$B237),"",2*(1-NORM.S.DIST(ABS(G237),TRUE)))</f>
        <v/>
      </c>
      <c r="I237" s="24">
        <f>IF(OR($B237="",NOT(ISNUMBER($B237)),NOT(ISNUMBER($C237)),$B237&lt;=0,$C237&gt;$B237),"",COUNTIF($H$5:$H$304,"&lt;"&amp;H237)+1)</f>
        <v/>
      </c>
      <c r="J237" s="13">
        <f>IF(OR($B237="",NOT(ISNUMBER($B237)),NOT(ISNUMBER($C237)),$B237&lt;=0,$C237&gt;$B237),"",I237/$S$5*$S$6)</f>
        <v/>
      </c>
      <c r="K237" s="13">
        <f>IF(OR($B237="",NOT(ISNUMBER($B237)),NOT(ISNUMBER($C237)),$B237&lt;=0,$C237&gt;$B237),"",MIN(1,MINIFS($AA$5:$AA$304,$I$5:$I$304,"&gt;="&amp;I237)))</f>
        <v/>
      </c>
      <c r="L237" s="15">
        <f>IF(OR($B237="",NOT(ISNUMBER($B237)),NOT(ISNUMBER($C237)),$B237&lt;=0,$C237&gt;$B237),"",MAX((((C237/B237)+$S$7^2/(2*B237))/(1+$S$7^2/B237))-(($S$7*SQRT((C237/B237)*(1-(C237/B237))/B237+$S$7^2/(4*B237^2)))/(1+$S$7^2/B237)),0))</f>
        <v/>
      </c>
      <c r="M237" s="15">
        <f>IF(OR($B237="",NOT(ISNUMBER($B237)),NOT(ISNUMBER($C237)),$B237&lt;=0,$C237&gt;$B237),"",MIN((((C237/B237)+$S$7^2/(2*B237))/(1+$S$7^2/B237))+(($S$7*SQRT((C237/B237)*(1-(C237/B237))/B237+$S$7^2/(4*B237^2)))/(1+$S$7^2/B237)),1))</f>
        <v/>
      </c>
      <c r="N237" s="25">
        <f>IF(OR($B237="",NOT(ISNUMBER($B237)),NOT(ISNUMBER($C237)),$B237&lt;=0,$C237&gt;$B237),"",IF(ABS(D237-F237/E237)/(F237/E237)&gt;=$S$8,"stands out","-"))</f>
        <v/>
      </c>
      <c r="O237" s="25">
        <f>IF(OR($B237="",NOT(ISNUMBER($B237)),NOT(ISNUMBER($C237)),$B237&lt;=0,$C237&gt;$B237),"",IF(H237&lt;$S$9,"significant","-"))</f>
        <v/>
      </c>
      <c r="P237" s="4">
        <f>IF(AND(ISNUMBER($C237),ISNUMBER($B237),$C237&gt;$B237),"more conversions than clicks - export one conversion per click",IF(OR($B237="",NOT(ISNUMBER($B237)),NOT(ISNUMBER($C237)),$B237&lt;=0,$C237&gt;$B237),"",IF(K237&lt;$S$6,"survives","-")))</f>
        <v/>
      </c>
      <c r="AA237" s="26">
        <f>IF(OR($B237="",NOT(ISNUMBER($B237)),NOT(ISNUMBER($C237)),$B237&lt;=0,$C237&gt;$B237),"",H237*$S$5/I237)</f>
        <v/>
      </c>
      <c r="AB237" s="5">
        <f>IF(OR($B237="",NOT(ISNUMBER($B237)),NOT(ISNUMBER($C237)),$B237&lt;=0,$C237&gt;$B237),0,1)</f>
        <v/>
      </c>
    </row>
    <row r="238">
      <c r="A238" s="21" t="n"/>
      <c r="B238" s="6" t="n"/>
      <c r="C238" s="6" t="n"/>
      <c r="D238" s="15">
        <f>IF(OR($B238="",NOT(ISNUMBER($B238)),NOT(ISNUMBER($C238)),$B238&lt;=0,$C238&gt;$B238),"",C238/B238)</f>
        <v/>
      </c>
      <c r="E238" s="22">
        <f>IF(OR($B238="",NOT(ISNUMBER($B238)),NOT(ISNUMBER($C238)),$B238&lt;=0,$C238&gt;$B238),"",SUMIFS($B$5:$B$304,$AB$5:$AB$304,1)-B238)</f>
        <v/>
      </c>
      <c r="F238" s="22">
        <f>IF(OR($B238="",NOT(ISNUMBER($B238)),NOT(ISNUMBER($C238)),$B238&lt;=0,$C238&gt;$B238),"",SUMIFS($C$5:$C$304,$AB$5:$AB$304,1)-C238)</f>
        <v/>
      </c>
      <c r="G238" s="23">
        <f>IF(OR($B238="",NOT(ISNUMBER($B238)),NOT(ISNUMBER($C238)),$B238&lt;=0,$C238&gt;$B238),"",(C238/B238-F238/E238)/SQRT(((C238+F238)/(B238+E238))*(1-((C238+F238)/(B238+E238)))*(1/B238+1/E238)))</f>
        <v/>
      </c>
      <c r="H238" s="13">
        <f>IF(OR($B238="",NOT(ISNUMBER($B238)),NOT(ISNUMBER($C238)),$B238&lt;=0,$C238&gt;$B238),"",2*(1-NORM.S.DIST(ABS(G238),TRUE)))</f>
        <v/>
      </c>
      <c r="I238" s="24">
        <f>IF(OR($B238="",NOT(ISNUMBER($B238)),NOT(ISNUMBER($C238)),$B238&lt;=0,$C238&gt;$B238),"",COUNTIF($H$5:$H$304,"&lt;"&amp;H238)+1)</f>
        <v/>
      </c>
      <c r="J238" s="13">
        <f>IF(OR($B238="",NOT(ISNUMBER($B238)),NOT(ISNUMBER($C238)),$B238&lt;=0,$C238&gt;$B238),"",I238/$S$5*$S$6)</f>
        <v/>
      </c>
      <c r="K238" s="13">
        <f>IF(OR($B238="",NOT(ISNUMBER($B238)),NOT(ISNUMBER($C238)),$B238&lt;=0,$C238&gt;$B238),"",MIN(1,MINIFS($AA$5:$AA$304,$I$5:$I$304,"&gt;="&amp;I238)))</f>
        <v/>
      </c>
      <c r="L238" s="15">
        <f>IF(OR($B238="",NOT(ISNUMBER($B238)),NOT(ISNUMBER($C238)),$B238&lt;=0,$C238&gt;$B238),"",MAX((((C238/B238)+$S$7^2/(2*B238))/(1+$S$7^2/B238))-(($S$7*SQRT((C238/B238)*(1-(C238/B238))/B238+$S$7^2/(4*B238^2)))/(1+$S$7^2/B238)),0))</f>
        <v/>
      </c>
      <c r="M238" s="15">
        <f>IF(OR($B238="",NOT(ISNUMBER($B238)),NOT(ISNUMBER($C238)),$B238&lt;=0,$C238&gt;$B238),"",MIN((((C238/B238)+$S$7^2/(2*B238))/(1+$S$7^2/B238))+(($S$7*SQRT((C238/B238)*(1-(C238/B238))/B238+$S$7^2/(4*B238^2)))/(1+$S$7^2/B238)),1))</f>
        <v/>
      </c>
      <c r="N238" s="25">
        <f>IF(OR($B238="",NOT(ISNUMBER($B238)),NOT(ISNUMBER($C238)),$B238&lt;=0,$C238&gt;$B238),"",IF(ABS(D238-F238/E238)/(F238/E238)&gt;=$S$8,"stands out","-"))</f>
        <v/>
      </c>
      <c r="O238" s="25">
        <f>IF(OR($B238="",NOT(ISNUMBER($B238)),NOT(ISNUMBER($C238)),$B238&lt;=0,$C238&gt;$B238),"",IF(H238&lt;$S$9,"significant","-"))</f>
        <v/>
      </c>
      <c r="P238" s="4">
        <f>IF(AND(ISNUMBER($C238),ISNUMBER($B238),$C238&gt;$B238),"more conversions than clicks - export one conversion per click",IF(OR($B238="",NOT(ISNUMBER($B238)),NOT(ISNUMBER($C238)),$B238&lt;=0,$C238&gt;$B238),"",IF(K238&lt;$S$6,"survives","-")))</f>
        <v/>
      </c>
      <c r="AA238" s="26">
        <f>IF(OR($B238="",NOT(ISNUMBER($B238)),NOT(ISNUMBER($C238)),$B238&lt;=0,$C238&gt;$B238),"",H238*$S$5/I238)</f>
        <v/>
      </c>
      <c r="AB238" s="5">
        <f>IF(OR($B238="",NOT(ISNUMBER($B238)),NOT(ISNUMBER($C238)),$B238&lt;=0,$C238&gt;$B238),0,1)</f>
        <v/>
      </c>
    </row>
    <row r="239">
      <c r="A239" s="21" t="n"/>
      <c r="B239" s="6" t="n"/>
      <c r="C239" s="6" t="n"/>
      <c r="D239" s="15">
        <f>IF(OR($B239="",NOT(ISNUMBER($B239)),NOT(ISNUMBER($C239)),$B239&lt;=0,$C239&gt;$B239),"",C239/B239)</f>
        <v/>
      </c>
      <c r="E239" s="22">
        <f>IF(OR($B239="",NOT(ISNUMBER($B239)),NOT(ISNUMBER($C239)),$B239&lt;=0,$C239&gt;$B239),"",SUMIFS($B$5:$B$304,$AB$5:$AB$304,1)-B239)</f>
        <v/>
      </c>
      <c r="F239" s="22">
        <f>IF(OR($B239="",NOT(ISNUMBER($B239)),NOT(ISNUMBER($C239)),$B239&lt;=0,$C239&gt;$B239),"",SUMIFS($C$5:$C$304,$AB$5:$AB$304,1)-C239)</f>
        <v/>
      </c>
      <c r="G239" s="23">
        <f>IF(OR($B239="",NOT(ISNUMBER($B239)),NOT(ISNUMBER($C239)),$B239&lt;=0,$C239&gt;$B239),"",(C239/B239-F239/E239)/SQRT(((C239+F239)/(B239+E239))*(1-((C239+F239)/(B239+E239)))*(1/B239+1/E239)))</f>
        <v/>
      </c>
      <c r="H239" s="13">
        <f>IF(OR($B239="",NOT(ISNUMBER($B239)),NOT(ISNUMBER($C239)),$B239&lt;=0,$C239&gt;$B239),"",2*(1-NORM.S.DIST(ABS(G239),TRUE)))</f>
        <v/>
      </c>
      <c r="I239" s="24">
        <f>IF(OR($B239="",NOT(ISNUMBER($B239)),NOT(ISNUMBER($C239)),$B239&lt;=0,$C239&gt;$B239),"",COUNTIF($H$5:$H$304,"&lt;"&amp;H239)+1)</f>
        <v/>
      </c>
      <c r="J239" s="13">
        <f>IF(OR($B239="",NOT(ISNUMBER($B239)),NOT(ISNUMBER($C239)),$B239&lt;=0,$C239&gt;$B239),"",I239/$S$5*$S$6)</f>
        <v/>
      </c>
      <c r="K239" s="13">
        <f>IF(OR($B239="",NOT(ISNUMBER($B239)),NOT(ISNUMBER($C239)),$B239&lt;=0,$C239&gt;$B239),"",MIN(1,MINIFS($AA$5:$AA$304,$I$5:$I$304,"&gt;="&amp;I239)))</f>
        <v/>
      </c>
      <c r="L239" s="15">
        <f>IF(OR($B239="",NOT(ISNUMBER($B239)),NOT(ISNUMBER($C239)),$B239&lt;=0,$C239&gt;$B239),"",MAX((((C239/B239)+$S$7^2/(2*B239))/(1+$S$7^2/B239))-(($S$7*SQRT((C239/B239)*(1-(C239/B239))/B239+$S$7^2/(4*B239^2)))/(1+$S$7^2/B239)),0))</f>
        <v/>
      </c>
      <c r="M239" s="15">
        <f>IF(OR($B239="",NOT(ISNUMBER($B239)),NOT(ISNUMBER($C239)),$B239&lt;=0,$C239&gt;$B239),"",MIN((((C239/B239)+$S$7^2/(2*B239))/(1+$S$7^2/B239))+(($S$7*SQRT((C239/B239)*(1-(C239/B239))/B239+$S$7^2/(4*B239^2)))/(1+$S$7^2/B239)),1))</f>
        <v/>
      </c>
      <c r="N239" s="25">
        <f>IF(OR($B239="",NOT(ISNUMBER($B239)),NOT(ISNUMBER($C239)),$B239&lt;=0,$C239&gt;$B239),"",IF(ABS(D239-F239/E239)/(F239/E239)&gt;=$S$8,"stands out","-"))</f>
        <v/>
      </c>
      <c r="O239" s="25">
        <f>IF(OR($B239="",NOT(ISNUMBER($B239)),NOT(ISNUMBER($C239)),$B239&lt;=0,$C239&gt;$B239),"",IF(H239&lt;$S$9,"significant","-"))</f>
        <v/>
      </c>
      <c r="P239" s="4">
        <f>IF(AND(ISNUMBER($C239),ISNUMBER($B239),$C239&gt;$B239),"more conversions than clicks - export one conversion per click",IF(OR($B239="",NOT(ISNUMBER($B239)),NOT(ISNUMBER($C239)),$B239&lt;=0,$C239&gt;$B239),"",IF(K239&lt;$S$6,"survives","-")))</f>
        <v/>
      </c>
      <c r="AA239" s="26">
        <f>IF(OR($B239="",NOT(ISNUMBER($B239)),NOT(ISNUMBER($C239)),$B239&lt;=0,$C239&gt;$B239),"",H239*$S$5/I239)</f>
        <v/>
      </c>
      <c r="AB239" s="5">
        <f>IF(OR($B239="",NOT(ISNUMBER($B239)),NOT(ISNUMBER($C239)),$B239&lt;=0,$C239&gt;$B239),0,1)</f>
        <v/>
      </c>
    </row>
    <row r="240">
      <c r="A240" s="21" t="n"/>
      <c r="B240" s="6" t="n"/>
      <c r="C240" s="6" t="n"/>
      <c r="D240" s="15">
        <f>IF(OR($B240="",NOT(ISNUMBER($B240)),NOT(ISNUMBER($C240)),$B240&lt;=0,$C240&gt;$B240),"",C240/B240)</f>
        <v/>
      </c>
      <c r="E240" s="22">
        <f>IF(OR($B240="",NOT(ISNUMBER($B240)),NOT(ISNUMBER($C240)),$B240&lt;=0,$C240&gt;$B240),"",SUMIFS($B$5:$B$304,$AB$5:$AB$304,1)-B240)</f>
        <v/>
      </c>
      <c r="F240" s="22">
        <f>IF(OR($B240="",NOT(ISNUMBER($B240)),NOT(ISNUMBER($C240)),$B240&lt;=0,$C240&gt;$B240),"",SUMIFS($C$5:$C$304,$AB$5:$AB$304,1)-C240)</f>
        <v/>
      </c>
      <c r="G240" s="23">
        <f>IF(OR($B240="",NOT(ISNUMBER($B240)),NOT(ISNUMBER($C240)),$B240&lt;=0,$C240&gt;$B240),"",(C240/B240-F240/E240)/SQRT(((C240+F240)/(B240+E240))*(1-((C240+F240)/(B240+E240)))*(1/B240+1/E240)))</f>
        <v/>
      </c>
      <c r="H240" s="13">
        <f>IF(OR($B240="",NOT(ISNUMBER($B240)),NOT(ISNUMBER($C240)),$B240&lt;=0,$C240&gt;$B240),"",2*(1-NORM.S.DIST(ABS(G240),TRUE)))</f>
        <v/>
      </c>
      <c r="I240" s="24">
        <f>IF(OR($B240="",NOT(ISNUMBER($B240)),NOT(ISNUMBER($C240)),$B240&lt;=0,$C240&gt;$B240),"",COUNTIF($H$5:$H$304,"&lt;"&amp;H240)+1)</f>
        <v/>
      </c>
      <c r="J240" s="13">
        <f>IF(OR($B240="",NOT(ISNUMBER($B240)),NOT(ISNUMBER($C240)),$B240&lt;=0,$C240&gt;$B240),"",I240/$S$5*$S$6)</f>
        <v/>
      </c>
      <c r="K240" s="13">
        <f>IF(OR($B240="",NOT(ISNUMBER($B240)),NOT(ISNUMBER($C240)),$B240&lt;=0,$C240&gt;$B240),"",MIN(1,MINIFS($AA$5:$AA$304,$I$5:$I$304,"&gt;="&amp;I240)))</f>
        <v/>
      </c>
      <c r="L240" s="15">
        <f>IF(OR($B240="",NOT(ISNUMBER($B240)),NOT(ISNUMBER($C240)),$B240&lt;=0,$C240&gt;$B240),"",MAX((((C240/B240)+$S$7^2/(2*B240))/(1+$S$7^2/B240))-(($S$7*SQRT((C240/B240)*(1-(C240/B240))/B240+$S$7^2/(4*B240^2)))/(1+$S$7^2/B240)),0))</f>
        <v/>
      </c>
      <c r="M240" s="15">
        <f>IF(OR($B240="",NOT(ISNUMBER($B240)),NOT(ISNUMBER($C240)),$B240&lt;=0,$C240&gt;$B240),"",MIN((((C240/B240)+$S$7^2/(2*B240))/(1+$S$7^2/B240))+(($S$7*SQRT((C240/B240)*(1-(C240/B240))/B240+$S$7^2/(4*B240^2)))/(1+$S$7^2/B240)),1))</f>
        <v/>
      </c>
      <c r="N240" s="25">
        <f>IF(OR($B240="",NOT(ISNUMBER($B240)),NOT(ISNUMBER($C240)),$B240&lt;=0,$C240&gt;$B240),"",IF(ABS(D240-F240/E240)/(F240/E240)&gt;=$S$8,"stands out","-"))</f>
        <v/>
      </c>
      <c r="O240" s="25">
        <f>IF(OR($B240="",NOT(ISNUMBER($B240)),NOT(ISNUMBER($C240)),$B240&lt;=0,$C240&gt;$B240),"",IF(H240&lt;$S$9,"significant","-"))</f>
        <v/>
      </c>
      <c r="P240" s="4">
        <f>IF(AND(ISNUMBER($C240),ISNUMBER($B240),$C240&gt;$B240),"more conversions than clicks - export one conversion per click",IF(OR($B240="",NOT(ISNUMBER($B240)),NOT(ISNUMBER($C240)),$B240&lt;=0,$C240&gt;$B240),"",IF(K240&lt;$S$6,"survives","-")))</f>
        <v/>
      </c>
      <c r="AA240" s="26">
        <f>IF(OR($B240="",NOT(ISNUMBER($B240)),NOT(ISNUMBER($C240)),$B240&lt;=0,$C240&gt;$B240),"",H240*$S$5/I240)</f>
        <v/>
      </c>
      <c r="AB240" s="5">
        <f>IF(OR($B240="",NOT(ISNUMBER($B240)),NOT(ISNUMBER($C240)),$B240&lt;=0,$C240&gt;$B240),0,1)</f>
        <v/>
      </c>
    </row>
    <row r="241">
      <c r="A241" s="21" t="n"/>
      <c r="B241" s="6" t="n"/>
      <c r="C241" s="6" t="n"/>
      <c r="D241" s="15">
        <f>IF(OR($B241="",NOT(ISNUMBER($B241)),NOT(ISNUMBER($C241)),$B241&lt;=0,$C241&gt;$B241),"",C241/B241)</f>
        <v/>
      </c>
      <c r="E241" s="22">
        <f>IF(OR($B241="",NOT(ISNUMBER($B241)),NOT(ISNUMBER($C241)),$B241&lt;=0,$C241&gt;$B241),"",SUMIFS($B$5:$B$304,$AB$5:$AB$304,1)-B241)</f>
        <v/>
      </c>
      <c r="F241" s="22">
        <f>IF(OR($B241="",NOT(ISNUMBER($B241)),NOT(ISNUMBER($C241)),$B241&lt;=0,$C241&gt;$B241),"",SUMIFS($C$5:$C$304,$AB$5:$AB$304,1)-C241)</f>
        <v/>
      </c>
      <c r="G241" s="23">
        <f>IF(OR($B241="",NOT(ISNUMBER($B241)),NOT(ISNUMBER($C241)),$B241&lt;=0,$C241&gt;$B241),"",(C241/B241-F241/E241)/SQRT(((C241+F241)/(B241+E241))*(1-((C241+F241)/(B241+E241)))*(1/B241+1/E241)))</f>
        <v/>
      </c>
      <c r="H241" s="13">
        <f>IF(OR($B241="",NOT(ISNUMBER($B241)),NOT(ISNUMBER($C241)),$B241&lt;=0,$C241&gt;$B241),"",2*(1-NORM.S.DIST(ABS(G241),TRUE)))</f>
        <v/>
      </c>
      <c r="I241" s="24">
        <f>IF(OR($B241="",NOT(ISNUMBER($B241)),NOT(ISNUMBER($C241)),$B241&lt;=0,$C241&gt;$B241),"",COUNTIF($H$5:$H$304,"&lt;"&amp;H241)+1)</f>
        <v/>
      </c>
      <c r="J241" s="13">
        <f>IF(OR($B241="",NOT(ISNUMBER($B241)),NOT(ISNUMBER($C241)),$B241&lt;=0,$C241&gt;$B241),"",I241/$S$5*$S$6)</f>
        <v/>
      </c>
      <c r="K241" s="13">
        <f>IF(OR($B241="",NOT(ISNUMBER($B241)),NOT(ISNUMBER($C241)),$B241&lt;=0,$C241&gt;$B241),"",MIN(1,MINIFS($AA$5:$AA$304,$I$5:$I$304,"&gt;="&amp;I241)))</f>
        <v/>
      </c>
      <c r="L241" s="15">
        <f>IF(OR($B241="",NOT(ISNUMBER($B241)),NOT(ISNUMBER($C241)),$B241&lt;=0,$C241&gt;$B241),"",MAX((((C241/B241)+$S$7^2/(2*B241))/(1+$S$7^2/B241))-(($S$7*SQRT((C241/B241)*(1-(C241/B241))/B241+$S$7^2/(4*B241^2)))/(1+$S$7^2/B241)),0))</f>
        <v/>
      </c>
      <c r="M241" s="15">
        <f>IF(OR($B241="",NOT(ISNUMBER($B241)),NOT(ISNUMBER($C241)),$B241&lt;=0,$C241&gt;$B241),"",MIN((((C241/B241)+$S$7^2/(2*B241))/(1+$S$7^2/B241))+(($S$7*SQRT((C241/B241)*(1-(C241/B241))/B241+$S$7^2/(4*B241^2)))/(1+$S$7^2/B241)),1))</f>
        <v/>
      </c>
      <c r="N241" s="25">
        <f>IF(OR($B241="",NOT(ISNUMBER($B241)),NOT(ISNUMBER($C241)),$B241&lt;=0,$C241&gt;$B241),"",IF(ABS(D241-F241/E241)/(F241/E241)&gt;=$S$8,"stands out","-"))</f>
        <v/>
      </c>
      <c r="O241" s="25">
        <f>IF(OR($B241="",NOT(ISNUMBER($B241)),NOT(ISNUMBER($C241)),$B241&lt;=0,$C241&gt;$B241),"",IF(H241&lt;$S$9,"significant","-"))</f>
        <v/>
      </c>
      <c r="P241" s="4">
        <f>IF(AND(ISNUMBER($C241),ISNUMBER($B241),$C241&gt;$B241),"more conversions than clicks - export one conversion per click",IF(OR($B241="",NOT(ISNUMBER($B241)),NOT(ISNUMBER($C241)),$B241&lt;=0,$C241&gt;$B241),"",IF(K241&lt;$S$6,"survives","-")))</f>
        <v/>
      </c>
      <c r="AA241" s="26">
        <f>IF(OR($B241="",NOT(ISNUMBER($B241)),NOT(ISNUMBER($C241)),$B241&lt;=0,$C241&gt;$B241),"",H241*$S$5/I241)</f>
        <v/>
      </c>
      <c r="AB241" s="5">
        <f>IF(OR($B241="",NOT(ISNUMBER($B241)),NOT(ISNUMBER($C241)),$B241&lt;=0,$C241&gt;$B241),0,1)</f>
        <v/>
      </c>
    </row>
    <row r="242">
      <c r="A242" s="21" t="n"/>
      <c r="B242" s="6" t="n"/>
      <c r="C242" s="6" t="n"/>
      <c r="D242" s="15">
        <f>IF(OR($B242="",NOT(ISNUMBER($B242)),NOT(ISNUMBER($C242)),$B242&lt;=0,$C242&gt;$B242),"",C242/B242)</f>
        <v/>
      </c>
      <c r="E242" s="22">
        <f>IF(OR($B242="",NOT(ISNUMBER($B242)),NOT(ISNUMBER($C242)),$B242&lt;=0,$C242&gt;$B242),"",SUMIFS($B$5:$B$304,$AB$5:$AB$304,1)-B242)</f>
        <v/>
      </c>
      <c r="F242" s="22">
        <f>IF(OR($B242="",NOT(ISNUMBER($B242)),NOT(ISNUMBER($C242)),$B242&lt;=0,$C242&gt;$B242),"",SUMIFS($C$5:$C$304,$AB$5:$AB$304,1)-C242)</f>
        <v/>
      </c>
      <c r="G242" s="23">
        <f>IF(OR($B242="",NOT(ISNUMBER($B242)),NOT(ISNUMBER($C242)),$B242&lt;=0,$C242&gt;$B242),"",(C242/B242-F242/E242)/SQRT(((C242+F242)/(B242+E242))*(1-((C242+F242)/(B242+E242)))*(1/B242+1/E242)))</f>
        <v/>
      </c>
      <c r="H242" s="13">
        <f>IF(OR($B242="",NOT(ISNUMBER($B242)),NOT(ISNUMBER($C242)),$B242&lt;=0,$C242&gt;$B242),"",2*(1-NORM.S.DIST(ABS(G242),TRUE)))</f>
        <v/>
      </c>
      <c r="I242" s="24">
        <f>IF(OR($B242="",NOT(ISNUMBER($B242)),NOT(ISNUMBER($C242)),$B242&lt;=0,$C242&gt;$B242),"",COUNTIF($H$5:$H$304,"&lt;"&amp;H242)+1)</f>
        <v/>
      </c>
      <c r="J242" s="13">
        <f>IF(OR($B242="",NOT(ISNUMBER($B242)),NOT(ISNUMBER($C242)),$B242&lt;=0,$C242&gt;$B242),"",I242/$S$5*$S$6)</f>
        <v/>
      </c>
      <c r="K242" s="13">
        <f>IF(OR($B242="",NOT(ISNUMBER($B242)),NOT(ISNUMBER($C242)),$B242&lt;=0,$C242&gt;$B242),"",MIN(1,MINIFS($AA$5:$AA$304,$I$5:$I$304,"&gt;="&amp;I242)))</f>
        <v/>
      </c>
      <c r="L242" s="15">
        <f>IF(OR($B242="",NOT(ISNUMBER($B242)),NOT(ISNUMBER($C242)),$B242&lt;=0,$C242&gt;$B242),"",MAX((((C242/B242)+$S$7^2/(2*B242))/(1+$S$7^2/B242))-(($S$7*SQRT((C242/B242)*(1-(C242/B242))/B242+$S$7^2/(4*B242^2)))/(1+$S$7^2/B242)),0))</f>
        <v/>
      </c>
      <c r="M242" s="15">
        <f>IF(OR($B242="",NOT(ISNUMBER($B242)),NOT(ISNUMBER($C242)),$B242&lt;=0,$C242&gt;$B242),"",MIN((((C242/B242)+$S$7^2/(2*B242))/(1+$S$7^2/B242))+(($S$7*SQRT((C242/B242)*(1-(C242/B242))/B242+$S$7^2/(4*B242^2)))/(1+$S$7^2/B242)),1))</f>
        <v/>
      </c>
      <c r="N242" s="25">
        <f>IF(OR($B242="",NOT(ISNUMBER($B242)),NOT(ISNUMBER($C242)),$B242&lt;=0,$C242&gt;$B242),"",IF(ABS(D242-F242/E242)/(F242/E242)&gt;=$S$8,"stands out","-"))</f>
        <v/>
      </c>
      <c r="O242" s="25">
        <f>IF(OR($B242="",NOT(ISNUMBER($B242)),NOT(ISNUMBER($C242)),$B242&lt;=0,$C242&gt;$B242),"",IF(H242&lt;$S$9,"significant","-"))</f>
        <v/>
      </c>
      <c r="P242" s="4">
        <f>IF(AND(ISNUMBER($C242),ISNUMBER($B242),$C242&gt;$B242),"more conversions than clicks - export one conversion per click",IF(OR($B242="",NOT(ISNUMBER($B242)),NOT(ISNUMBER($C242)),$B242&lt;=0,$C242&gt;$B242),"",IF(K242&lt;$S$6,"survives","-")))</f>
        <v/>
      </c>
      <c r="AA242" s="26">
        <f>IF(OR($B242="",NOT(ISNUMBER($B242)),NOT(ISNUMBER($C242)),$B242&lt;=0,$C242&gt;$B242),"",H242*$S$5/I242)</f>
        <v/>
      </c>
      <c r="AB242" s="5">
        <f>IF(OR($B242="",NOT(ISNUMBER($B242)),NOT(ISNUMBER($C242)),$B242&lt;=0,$C242&gt;$B242),0,1)</f>
        <v/>
      </c>
    </row>
    <row r="243">
      <c r="A243" s="21" t="n"/>
      <c r="B243" s="6" t="n"/>
      <c r="C243" s="6" t="n"/>
      <c r="D243" s="15">
        <f>IF(OR($B243="",NOT(ISNUMBER($B243)),NOT(ISNUMBER($C243)),$B243&lt;=0,$C243&gt;$B243),"",C243/B243)</f>
        <v/>
      </c>
      <c r="E243" s="22">
        <f>IF(OR($B243="",NOT(ISNUMBER($B243)),NOT(ISNUMBER($C243)),$B243&lt;=0,$C243&gt;$B243),"",SUMIFS($B$5:$B$304,$AB$5:$AB$304,1)-B243)</f>
        <v/>
      </c>
      <c r="F243" s="22">
        <f>IF(OR($B243="",NOT(ISNUMBER($B243)),NOT(ISNUMBER($C243)),$B243&lt;=0,$C243&gt;$B243),"",SUMIFS($C$5:$C$304,$AB$5:$AB$304,1)-C243)</f>
        <v/>
      </c>
      <c r="G243" s="23">
        <f>IF(OR($B243="",NOT(ISNUMBER($B243)),NOT(ISNUMBER($C243)),$B243&lt;=0,$C243&gt;$B243),"",(C243/B243-F243/E243)/SQRT(((C243+F243)/(B243+E243))*(1-((C243+F243)/(B243+E243)))*(1/B243+1/E243)))</f>
        <v/>
      </c>
      <c r="H243" s="13">
        <f>IF(OR($B243="",NOT(ISNUMBER($B243)),NOT(ISNUMBER($C243)),$B243&lt;=0,$C243&gt;$B243),"",2*(1-NORM.S.DIST(ABS(G243),TRUE)))</f>
        <v/>
      </c>
      <c r="I243" s="24">
        <f>IF(OR($B243="",NOT(ISNUMBER($B243)),NOT(ISNUMBER($C243)),$B243&lt;=0,$C243&gt;$B243),"",COUNTIF($H$5:$H$304,"&lt;"&amp;H243)+1)</f>
        <v/>
      </c>
      <c r="J243" s="13">
        <f>IF(OR($B243="",NOT(ISNUMBER($B243)),NOT(ISNUMBER($C243)),$B243&lt;=0,$C243&gt;$B243),"",I243/$S$5*$S$6)</f>
        <v/>
      </c>
      <c r="K243" s="13">
        <f>IF(OR($B243="",NOT(ISNUMBER($B243)),NOT(ISNUMBER($C243)),$B243&lt;=0,$C243&gt;$B243),"",MIN(1,MINIFS($AA$5:$AA$304,$I$5:$I$304,"&gt;="&amp;I243)))</f>
        <v/>
      </c>
      <c r="L243" s="15">
        <f>IF(OR($B243="",NOT(ISNUMBER($B243)),NOT(ISNUMBER($C243)),$B243&lt;=0,$C243&gt;$B243),"",MAX((((C243/B243)+$S$7^2/(2*B243))/(1+$S$7^2/B243))-(($S$7*SQRT((C243/B243)*(1-(C243/B243))/B243+$S$7^2/(4*B243^2)))/(1+$S$7^2/B243)),0))</f>
        <v/>
      </c>
      <c r="M243" s="15">
        <f>IF(OR($B243="",NOT(ISNUMBER($B243)),NOT(ISNUMBER($C243)),$B243&lt;=0,$C243&gt;$B243),"",MIN((((C243/B243)+$S$7^2/(2*B243))/(1+$S$7^2/B243))+(($S$7*SQRT((C243/B243)*(1-(C243/B243))/B243+$S$7^2/(4*B243^2)))/(1+$S$7^2/B243)),1))</f>
        <v/>
      </c>
      <c r="N243" s="25">
        <f>IF(OR($B243="",NOT(ISNUMBER($B243)),NOT(ISNUMBER($C243)),$B243&lt;=0,$C243&gt;$B243),"",IF(ABS(D243-F243/E243)/(F243/E243)&gt;=$S$8,"stands out","-"))</f>
        <v/>
      </c>
      <c r="O243" s="25">
        <f>IF(OR($B243="",NOT(ISNUMBER($B243)),NOT(ISNUMBER($C243)),$B243&lt;=0,$C243&gt;$B243),"",IF(H243&lt;$S$9,"significant","-"))</f>
        <v/>
      </c>
      <c r="P243" s="4">
        <f>IF(AND(ISNUMBER($C243),ISNUMBER($B243),$C243&gt;$B243),"more conversions than clicks - export one conversion per click",IF(OR($B243="",NOT(ISNUMBER($B243)),NOT(ISNUMBER($C243)),$B243&lt;=0,$C243&gt;$B243),"",IF(K243&lt;$S$6,"survives","-")))</f>
        <v/>
      </c>
      <c r="AA243" s="26">
        <f>IF(OR($B243="",NOT(ISNUMBER($B243)),NOT(ISNUMBER($C243)),$B243&lt;=0,$C243&gt;$B243),"",H243*$S$5/I243)</f>
        <v/>
      </c>
      <c r="AB243" s="5">
        <f>IF(OR($B243="",NOT(ISNUMBER($B243)),NOT(ISNUMBER($C243)),$B243&lt;=0,$C243&gt;$B243),0,1)</f>
        <v/>
      </c>
    </row>
    <row r="244">
      <c r="A244" s="21" t="n"/>
      <c r="B244" s="6" t="n"/>
      <c r="C244" s="6" t="n"/>
      <c r="D244" s="15">
        <f>IF(OR($B244="",NOT(ISNUMBER($B244)),NOT(ISNUMBER($C244)),$B244&lt;=0,$C244&gt;$B244),"",C244/B244)</f>
        <v/>
      </c>
      <c r="E244" s="22">
        <f>IF(OR($B244="",NOT(ISNUMBER($B244)),NOT(ISNUMBER($C244)),$B244&lt;=0,$C244&gt;$B244),"",SUMIFS($B$5:$B$304,$AB$5:$AB$304,1)-B244)</f>
        <v/>
      </c>
      <c r="F244" s="22">
        <f>IF(OR($B244="",NOT(ISNUMBER($B244)),NOT(ISNUMBER($C244)),$B244&lt;=0,$C244&gt;$B244),"",SUMIFS($C$5:$C$304,$AB$5:$AB$304,1)-C244)</f>
        <v/>
      </c>
      <c r="G244" s="23">
        <f>IF(OR($B244="",NOT(ISNUMBER($B244)),NOT(ISNUMBER($C244)),$B244&lt;=0,$C244&gt;$B244),"",(C244/B244-F244/E244)/SQRT(((C244+F244)/(B244+E244))*(1-((C244+F244)/(B244+E244)))*(1/B244+1/E244)))</f>
        <v/>
      </c>
      <c r="H244" s="13">
        <f>IF(OR($B244="",NOT(ISNUMBER($B244)),NOT(ISNUMBER($C244)),$B244&lt;=0,$C244&gt;$B244),"",2*(1-NORM.S.DIST(ABS(G244),TRUE)))</f>
        <v/>
      </c>
      <c r="I244" s="24">
        <f>IF(OR($B244="",NOT(ISNUMBER($B244)),NOT(ISNUMBER($C244)),$B244&lt;=0,$C244&gt;$B244),"",COUNTIF($H$5:$H$304,"&lt;"&amp;H244)+1)</f>
        <v/>
      </c>
      <c r="J244" s="13">
        <f>IF(OR($B244="",NOT(ISNUMBER($B244)),NOT(ISNUMBER($C244)),$B244&lt;=0,$C244&gt;$B244),"",I244/$S$5*$S$6)</f>
        <v/>
      </c>
      <c r="K244" s="13">
        <f>IF(OR($B244="",NOT(ISNUMBER($B244)),NOT(ISNUMBER($C244)),$B244&lt;=0,$C244&gt;$B244),"",MIN(1,MINIFS($AA$5:$AA$304,$I$5:$I$304,"&gt;="&amp;I244)))</f>
        <v/>
      </c>
      <c r="L244" s="15">
        <f>IF(OR($B244="",NOT(ISNUMBER($B244)),NOT(ISNUMBER($C244)),$B244&lt;=0,$C244&gt;$B244),"",MAX((((C244/B244)+$S$7^2/(2*B244))/(1+$S$7^2/B244))-(($S$7*SQRT((C244/B244)*(1-(C244/B244))/B244+$S$7^2/(4*B244^2)))/(1+$S$7^2/B244)),0))</f>
        <v/>
      </c>
      <c r="M244" s="15">
        <f>IF(OR($B244="",NOT(ISNUMBER($B244)),NOT(ISNUMBER($C244)),$B244&lt;=0,$C244&gt;$B244),"",MIN((((C244/B244)+$S$7^2/(2*B244))/(1+$S$7^2/B244))+(($S$7*SQRT((C244/B244)*(1-(C244/B244))/B244+$S$7^2/(4*B244^2)))/(1+$S$7^2/B244)),1))</f>
        <v/>
      </c>
      <c r="N244" s="25">
        <f>IF(OR($B244="",NOT(ISNUMBER($B244)),NOT(ISNUMBER($C244)),$B244&lt;=0,$C244&gt;$B244),"",IF(ABS(D244-F244/E244)/(F244/E244)&gt;=$S$8,"stands out","-"))</f>
        <v/>
      </c>
      <c r="O244" s="25">
        <f>IF(OR($B244="",NOT(ISNUMBER($B244)),NOT(ISNUMBER($C244)),$B244&lt;=0,$C244&gt;$B244),"",IF(H244&lt;$S$9,"significant","-"))</f>
        <v/>
      </c>
      <c r="P244" s="4">
        <f>IF(AND(ISNUMBER($C244),ISNUMBER($B244),$C244&gt;$B244),"more conversions than clicks - export one conversion per click",IF(OR($B244="",NOT(ISNUMBER($B244)),NOT(ISNUMBER($C244)),$B244&lt;=0,$C244&gt;$B244),"",IF(K244&lt;$S$6,"survives","-")))</f>
        <v/>
      </c>
      <c r="AA244" s="26">
        <f>IF(OR($B244="",NOT(ISNUMBER($B244)),NOT(ISNUMBER($C244)),$B244&lt;=0,$C244&gt;$B244),"",H244*$S$5/I244)</f>
        <v/>
      </c>
      <c r="AB244" s="5">
        <f>IF(OR($B244="",NOT(ISNUMBER($B244)),NOT(ISNUMBER($C244)),$B244&lt;=0,$C244&gt;$B244),0,1)</f>
        <v/>
      </c>
    </row>
    <row r="245">
      <c r="A245" s="21" t="n"/>
      <c r="B245" s="6" t="n"/>
      <c r="C245" s="6" t="n"/>
      <c r="D245" s="15">
        <f>IF(OR($B245="",NOT(ISNUMBER($B245)),NOT(ISNUMBER($C245)),$B245&lt;=0,$C245&gt;$B245),"",C245/B245)</f>
        <v/>
      </c>
      <c r="E245" s="22">
        <f>IF(OR($B245="",NOT(ISNUMBER($B245)),NOT(ISNUMBER($C245)),$B245&lt;=0,$C245&gt;$B245),"",SUMIFS($B$5:$B$304,$AB$5:$AB$304,1)-B245)</f>
        <v/>
      </c>
      <c r="F245" s="22">
        <f>IF(OR($B245="",NOT(ISNUMBER($B245)),NOT(ISNUMBER($C245)),$B245&lt;=0,$C245&gt;$B245),"",SUMIFS($C$5:$C$304,$AB$5:$AB$304,1)-C245)</f>
        <v/>
      </c>
      <c r="G245" s="23">
        <f>IF(OR($B245="",NOT(ISNUMBER($B245)),NOT(ISNUMBER($C245)),$B245&lt;=0,$C245&gt;$B245),"",(C245/B245-F245/E245)/SQRT(((C245+F245)/(B245+E245))*(1-((C245+F245)/(B245+E245)))*(1/B245+1/E245)))</f>
        <v/>
      </c>
      <c r="H245" s="13">
        <f>IF(OR($B245="",NOT(ISNUMBER($B245)),NOT(ISNUMBER($C245)),$B245&lt;=0,$C245&gt;$B245),"",2*(1-NORM.S.DIST(ABS(G245),TRUE)))</f>
        <v/>
      </c>
      <c r="I245" s="24">
        <f>IF(OR($B245="",NOT(ISNUMBER($B245)),NOT(ISNUMBER($C245)),$B245&lt;=0,$C245&gt;$B245),"",COUNTIF($H$5:$H$304,"&lt;"&amp;H245)+1)</f>
        <v/>
      </c>
      <c r="J245" s="13">
        <f>IF(OR($B245="",NOT(ISNUMBER($B245)),NOT(ISNUMBER($C245)),$B245&lt;=0,$C245&gt;$B245),"",I245/$S$5*$S$6)</f>
        <v/>
      </c>
      <c r="K245" s="13">
        <f>IF(OR($B245="",NOT(ISNUMBER($B245)),NOT(ISNUMBER($C245)),$B245&lt;=0,$C245&gt;$B245),"",MIN(1,MINIFS($AA$5:$AA$304,$I$5:$I$304,"&gt;="&amp;I245)))</f>
        <v/>
      </c>
      <c r="L245" s="15">
        <f>IF(OR($B245="",NOT(ISNUMBER($B245)),NOT(ISNUMBER($C245)),$B245&lt;=0,$C245&gt;$B245),"",MAX((((C245/B245)+$S$7^2/(2*B245))/(1+$S$7^2/B245))-(($S$7*SQRT((C245/B245)*(1-(C245/B245))/B245+$S$7^2/(4*B245^2)))/(1+$S$7^2/B245)),0))</f>
        <v/>
      </c>
      <c r="M245" s="15">
        <f>IF(OR($B245="",NOT(ISNUMBER($B245)),NOT(ISNUMBER($C245)),$B245&lt;=0,$C245&gt;$B245),"",MIN((((C245/B245)+$S$7^2/(2*B245))/(1+$S$7^2/B245))+(($S$7*SQRT((C245/B245)*(1-(C245/B245))/B245+$S$7^2/(4*B245^2)))/(1+$S$7^2/B245)),1))</f>
        <v/>
      </c>
      <c r="N245" s="25">
        <f>IF(OR($B245="",NOT(ISNUMBER($B245)),NOT(ISNUMBER($C245)),$B245&lt;=0,$C245&gt;$B245),"",IF(ABS(D245-F245/E245)/(F245/E245)&gt;=$S$8,"stands out","-"))</f>
        <v/>
      </c>
      <c r="O245" s="25">
        <f>IF(OR($B245="",NOT(ISNUMBER($B245)),NOT(ISNUMBER($C245)),$B245&lt;=0,$C245&gt;$B245),"",IF(H245&lt;$S$9,"significant","-"))</f>
        <v/>
      </c>
      <c r="P245" s="4">
        <f>IF(AND(ISNUMBER($C245),ISNUMBER($B245),$C245&gt;$B245),"more conversions than clicks - export one conversion per click",IF(OR($B245="",NOT(ISNUMBER($B245)),NOT(ISNUMBER($C245)),$B245&lt;=0,$C245&gt;$B245),"",IF(K245&lt;$S$6,"survives","-")))</f>
        <v/>
      </c>
      <c r="AA245" s="26">
        <f>IF(OR($B245="",NOT(ISNUMBER($B245)),NOT(ISNUMBER($C245)),$B245&lt;=0,$C245&gt;$B245),"",H245*$S$5/I245)</f>
        <v/>
      </c>
      <c r="AB245" s="5">
        <f>IF(OR($B245="",NOT(ISNUMBER($B245)),NOT(ISNUMBER($C245)),$B245&lt;=0,$C245&gt;$B245),0,1)</f>
        <v/>
      </c>
    </row>
    <row r="246">
      <c r="A246" s="21" t="n"/>
      <c r="B246" s="6" t="n"/>
      <c r="C246" s="6" t="n"/>
      <c r="D246" s="15">
        <f>IF(OR($B246="",NOT(ISNUMBER($B246)),NOT(ISNUMBER($C246)),$B246&lt;=0,$C246&gt;$B246),"",C246/B246)</f>
        <v/>
      </c>
      <c r="E246" s="22">
        <f>IF(OR($B246="",NOT(ISNUMBER($B246)),NOT(ISNUMBER($C246)),$B246&lt;=0,$C246&gt;$B246),"",SUMIFS($B$5:$B$304,$AB$5:$AB$304,1)-B246)</f>
        <v/>
      </c>
      <c r="F246" s="22">
        <f>IF(OR($B246="",NOT(ISNUMBER($B246)),NOT(ISNUMBER($C246)),$B246&lt;=0,$C246&gt;$B246),"",SUMIFS($C$5:$C$304,$AB$5:$AB$304,1)-C246)</f>
        <v/>
      </c>
      <c r="G246" s="23">
        <f>IF(OR($B246="",NOT(ISNUMBER($B246)),NOT(ISNUMBER($C246)),$B246&lt;=0,$C246&gt;$B246),"",(C246/B246-F246/E246)/SQRT(((C246+F246)/(B246+E246))*(1-((C246+F246)/(B246+E246)))*(1/B246+1/E246)))</f>
        <v/>
      </c>
      <c r="H246" s="13">
        <f>IF(OR($B246="",NOT(ISNUMBER($B246)),NOT(ISNUMBER($C246)),$B246&lt;=0,$C246&gt;$B246),"",2*(1-NORM.S.DIST(ABS(G246),TRUE)))</f>
        <v/>
      </c>
      <c r="I246" s="24">
        <f>IF(OR($B246="",NOT(ISNUMBER($B246)),NOT(ISNUMBER($C246)),$B246&lt;=0,$C246&gt;$B246),"",COUNTIF($H$5:$H$304,"&lt;"&amp;H246)+1)</f>
        <v/>
      </c>
      <c r="J246" s="13">
        <f>IF(OR($B246="",NOT(ISNUMBER($B246)),NOT(ISNUMBER($C246)),$B246&lt;=0,$C246&gt;$B246),"",I246/$S$5*$S$6)</f>
        <v/>
      </c>
      <c r="K246" s="13">
        <f>IF(OR($B246="",NOT(ISNUMBER($B246)),NOT(ISNUMBER($C246)),$B246&lt;=0,$C246&gt;$B246),"",MIN(1,MINIFS($AA$5:$AA$304,$I$5:$I$304,"&gt;="&amp;I246)))</f>
        <v/>
      </c>
      <c r="L246" s="15">
        <f>IF(OR($B246="",NOT(ISNUMBER($B246)),NOT(ISNUMBER($C246)),$B246&lt;=0,$C246&gt;$B246),"",MAX((((C246/B246)+$S$7^2/(2*B246))/(1+$S$7^2/B246))-(($S$7*SQRT((C246/B246)*(1-(C246/B246))/B246+$S$7^2/(4*B246^2)))/(1+$S$7^2/B246)),0))</f>
        <v/>
      </c>
      <c r="M246" s="15">
        <f>IF(OR($B246="",NOT(ISNUMBER($B246)),NOT(ISNUMBER($C246)),$B246&lt;=0,$C246&gt;$B246),"",MIN((((C246/B246)+$S$7^2/(2*B246))/(1+$S$7^2/B246))+(($S$7*SQRT((C246/B246)*(1-(C246/B246))/B246+$S$7^2/(4*B246^2)))/(1+$S$7^2/B246)),1))</f>
        <v/>
      </c>
      <c r="N246" s="25">
        <f>IF(OR($B246="",NOT(ISNUMBER($B246)),NOT(ISNUMBER($C246)),$B246&lt;=0,$C246&gt;$B246),"",IF(ABS(D246-F246/E246)/(F246/E246)&gt;=$S$8,"stands out","-"))</f>
        <v/>
      </c>
      <c r="O246" s="25">
        <f>IF(OR($B246="",NOT(ISNUMBER($B246)),NOT(ISNUMBER($C246)),$B246&lt;=0,$C246&gt;$B246),"",IF(H246&lt;$S$9,"significant","-"))</f>
        <v/>
      </c>
      <c r="P246" s="4">
        <f>IF(AND(ISNUMBER($C246),ISNUMBER($B246),$C246&gt;$B246),"more conversions than clicks - export one conversion per click",IF(OR($B246="",NOT(ISNUMBER($B246)),NOT(ISNUMBER($C246)),$B246&lt;=0,$C246&gt;$B246),"",IF(K246&lt;$S$6,"survives","-")))</f>
        <v/>
      </c>
      <c r="AA246" s="26">
        <f>IF(OR($B246="",NOT(ISNUMBER($B246)),NOT(ISNUMBER($C246)),$B246&lt;=0,$C246&gt;$B246),"",H246*$S$5/I246)</f>
        <v/>
      </c>
      <c r="AB246" s="5">
        <f>IF(OR($B246="",NOT(ISNUMBER($B246)),NOT(ISNUMBER($C246)),$B246&lt;=0,$C246&gt;$B246),0,1)</f>
        <v/>
      </c>
    </row>
    <row r="247">
      <c r="A247" s="21" t="n"/>
      <c r="B247" s="6" t="n"/>
      <c r="C247" s="6" t="n"/>
      <c r="D247" s="15">
        <f>IF(OR($B247="",NOT(ISNUMBER($B247)),NOT(ISNUMBER($C247)),$B247&lt;=0,$C247&gt;$B247),"",C247/B247)</f>
        <v/>
      </c>
      <c r="E247" s="22">
        <f>IF(OR($B247="",NOT(ISNUMBER($B247)),NOT(ISNUMBER($C247)),$B247&lt;=0,$C247&gt;$B247),"",SUMIFS($B$5:$B$304,$AB$5:$AB$304,1)-B247)</f>
        <v/>
      </c>
      <c r="F247" s="22">
        <f>IF(OR($B247="",NOT(ISNUMBER($B247)),NOT(ISNUMBER($C247)),$B247&lt;=0,$C247&gt;$B247),"",SUMIFS($C$5:$C$304,$AB$5:$AB$304,1)-C247)</f>
        <v/>
      </c>
      <c r="G247" s="23">
        <f>IF(OR($B247="",NOT(ISNUMBER($B247)),NOT(ISNUMBER($C247)),$B247&lt;=0,$C247&gt;$B247),"",(C247/B247-F247/E247)/SQRT(((C247+F247)/(B247+E247))*(1-((C247+F247)/(B247+E247)))*(1/B247+1/E247)))</f>
        <v/>
      </c>
      <c r="H247" s="13">
        <f>IF(OR($B247="",NOT(ISNUMBER($B247)),NOT(ISNUMBER($C247)),$B247&lt;=0,$C247&gt;$B247),"",2*(1-NORM.S.DIST(ABS(G247),TRUE)))</f>
        <v/>
      </c>
      <c r="I247" s="24">
        <f>IF(OR($B247="",NOT(ISNUMBER($B247)),NOT(ISNUMBER($C247)),$B247&lt;=0,$C247&gt;$B247),"",COUNTIF($H$5:$H$304,"&lt;"&amp;H247)+1)</f>
        <v/>
      </c>
      <c r="J247" s="13">
        <f>IF(OR($B247="",NOT(ISNUMBER($B247)),NOT(ISNUMBER($C247)),$B247&lt;=0,$C247&gt;$B247),"",I247/$S$5*$S$6)</f>
        <v/>
      </c>
      <c r="K247" s="13">
        <f>IF(OR($B247="",NOT(ISNUMBER($B247)),NOT(ISNUMBER($C247)),$B247&lt;=0,$C247&gt;$B247),"",MIN(1,MINIFS($AA$5:$AA$304,$I$5:$I$304,"&gt;="&amp;I247)))</f>
        <v/>
      </c>
      <c r="L247" s="15">
        <f>IF(OR($B247="",NOT(ISNUMBER($B247)),NOT(ISNUMBER($C247)),$B247&lt;=0,$C247&gt;$B247),"",MAX((((C247/B247)+$S$7^2/(2*B247))/(1+$S$7^2/B247))-(($S$7*SQRT((C247/B247)*(1-(C247/B247))/B247+$S$7^2/(4*B247^2)))/(1+$S$7^2/B247)),0))</f>
        <v/>
      </c>
      <c r="M247" s="15">
        <f>IF(OR($B247="",NOT(ISNUMBER($B247)),NOT(ISNUMBER($C247)),$B247&lt;=0,$C247&gt;$B247),"",MIN((((C247/B247)+$S$7^2/(2*B247))/(1+$S$7^2/B247))+(($S$7*SQRT((C247/B247)*(1-(C247/B247))/B247+$S$7^2/(4*B247^2)))/(1+$S$7^2/B247)),1))</f>
        <v/>
      </c>
      <c r="N247" s="25">
        <f>IF(OR($B247="",NOT(ISNUMBER($B247)),NOT(ISNUMBER($C247)),$B247&lt;=0,$C247&gt;$B247),"",IF(ABS(D247-F247/E247)/(F247/E247)&gt;=$S$8,"stands out","-"))</f>
        <v/>
      </c>
      <c r="O247" s="25">
        <f>IF(OR($B247="",NOT(ISNUMBER($B247)),NOT(ISNUMBER($C247)),$B247&lt;=0,$C247&gt;$B247),"",IF(H247&lt;$S$9,"significant","-"))</f>
        <v/>
      </c>
      <c r="P247" s="4">
        <f>IF(AND(ISNUMBER($C247),ISNUMBER($B247),$C247&gt;$B247),"more conversions than clicks - export one conversion per click",IF(OR($B247="",NOT(ISNUMBER($B247)),NOT(ISNUMBER($C247)),$B247&lt;=0,$C247&gt;$B247),"",IF(K247&lt;$S$6,"survives","-")))</f>
        <v/>
      </c>
      <c r="AA247" s="26">
        <f>IF(OR($B247="",NOT(ISNUMBER($B247)),NOT(ISNUMBER($C247)),$B247&lt;=0,$C247&gt;$B247),"",H247*$S$5/I247)</f>
        <v/>
      </c>
      <c r="AB247" s="5">
        <f>IF(OR($B247="",NOT(ISNUMBER($B247)),NOT(ISNUMBER($C247)),$B247&lt;=0,$C247&gt;$B247),0,1)</f>
        <v/>
      </c>
    </row>
    <row r="248">
      <c r="A248" s="21" t="n"/>
      <c r="B248" s="6" t="n"/>
      <c r="C248" s="6" t="n"/>
      <c r="D248" s="15">
        <f>IF(OR($B248="",NOT(ISNUMBER($B248)),NOT(ISNUMBER($C248)),$B248&lt;=0,$C248&gt;$B248),"",C248/B248)</f>
        <v/>
      </c>
      <c r="E248" s="22">
        <f>IF(OR($B248="",NOT(ISNUMBER($B248)),NOT(ISNUMBER($C248)),$B248&lt;=0,$C248&gt;$B248),"",SUMIFS($B$5:$B$304,$AB$5:$AB$304,1)-B248)</f>
        <v/>
      </c>
      <c r="F248" s="22">
        <f>IF(OR($B248="",NOT(ISNUMBER($B248)),NOT(ISNUMBER($C248)),$B248&lt;=0,$C248&gt;$B248),"",SUMIFS($C$5:$C$304,$AB$5:$AB$304,1)-C248)</f>
        <v/>
      </c>
      <c r="G248" s="23">
        <f>IF(OR($B248="",NOT(ISNUMBER($B248)),NOT(ISNUMBER($C248)),$B248&lt;=0,$C248&gt;$B248),"",(C248/B248-F248/E248)/SQRT(((C248+F248)/(B248+E248))*(1-((C248+F248)/(B248+E248)))*(1/B248+1/E248)))</f>
        <v/>
      </c>
      <c r="H248" s="13">
        <f>IF(OR($B248="",NOT(ISNUMBER($B248)),NOT(ISNUMBER($C248)),$B248&lt;=0,$C248&gt;$B248),"",2*(1-NORM.S.DIST(ABS(G248),TRUE)))</f>
        <v/>
      </c>
      <c r="I248" s="24">
        <f>IF(OR($B248="",NOT(ISNUMBER($B248)),NOT(ISNUMBER($C248)),$B248&lt;=0,$C248&gt;$B248),"",COUNTIF($H$5:$H$304,"&lt;"&amp;H248)+1)</f>
        <v/>
      </c>
      <c r="J248" s="13">
        <f>IF(OR($B248="",NOT(ISNUMBER($B248)),NOT(ISNUMBER($C248)),$B248&lt;=0,$C248&gt;$B248),"",I248/$S$5*$S$6)</f>
        <v/>
      </c>
      <c r="K248" s="13">
        <f>IF(OR($B248="",NOT(ISNUMBER($B248)),NOT(ISNUMBER($C248)),$B248&lt;=0,$C248&gt;$B248),"",MIN(1,MINIFS($AA$5:$AA$304,$I$5:$I$304,"&gt;="&amp;I248)))</f>
        <v/>
      </c>
      <c r="L248" s="15">
        <f>IF(OR($B248="",NOT(ISNUMBER($B248)),NOT(ISNUMBER($C248)),$B248&lt;=0,$C248&gt;$B248),"",MAX((((C248/B248)+$S$7^2/(2*B248))/(1+$S$7^2/B248))-(($S$7*SQRT((C248/B248)*(1-(C248/B248))/B248+$S$7^2/(4*B248^2)))/(1+$S$7^2/B248)),0))</f>
        <v/>
      </c>
      <c r="M248" s="15">
        <f>IF(OR($B248="",NOT(ISNUMBER($B248)),NOT(ISNUMBER($C248)),$B248&lt;=0,$C248&gt;$B248),"",MIN((((C248/B248)+$S$7^2/(2*B248))/(1+$S$7^2/B248))+(($S$7*SQRT((C248/B248)*(1-(C248/B248))/B248+$S$7^2/(4*B248^2)))/(1+$S$7^2/B248)),1))</f>
        <v/>
      </c>
      <c r="N248" s="25">
        <f>IF(OR($B248="",NOT(ISNUMBER($B248)),NOT(ISNUMBER($C248)),$B248&lt;=0,$C248&gt;$B248),"",IF(ABS(D248-F248/E248)/(F248/E248)&gt;=$S$8,"stands out","-"))</f>
        <v/>
      </c>
      <c r="O248" s="25">
        <f>IF(OR($B248="",NOT(ISNUMBER($B248)),NOT(ISNUMBER($C248)),$B248&lt;=0,$C248&gt;$B248),"",IF(H248&lt;$S$9,"significant","-"))</f>
        <v/>
      </c>
      <c r="P248" s="4">
        <f>IF(AND(ISNUMBER($C248),ISNUMBER($B248),$C248&gt;$B248),"more conversions than clicks - export one conversion per click",IF(OR($B248="",NOT(ISNUMBER($B248)),NOT(ISNUMBER($C248)),$B248&lt;=0,$C248&gt;$B248),"",IF(K248&lt;$S$6,"survives","-")))</f>
        <v/>
      </c>
      <c r="AA248" s="26">
        <f>IF(OR($B248="",NOT(ISNUMBER($B248)),NOT(ISNUMBER($C248)),$B248&lt;=0,$C248&gt;$B248),"",H248*$S$5/I248)</f>
        <v/>
      </c>
      <c r="AB248" s="5">
        <f>IF(OR($B248="",NOT(ISNUMBER($B248)),NOT(ISNUMBER($C248)),$B248&lt;=0,$C248&gt;$B248),0,1)</f>
        <v/>
      </c>
    </row>
    <row r="249">
      <c r="A249" s="21" t="n"/>
      <c r="B249" s="6" t="n"/>
      <c r="C249" s="6" t="n"/>
      <c r="D249" s="15">
        <f>IF(OR($B249="",NOT(ISNUMBER($B249)),NOT(ISNUMBER($C249)),$B249&lt;=0,$C249&gt;$B249),"",C249/B249)</f>
        <v/>
      </c>
      <c r="E249" s="22">
        <f>IF(OR($B249="",NOT(ISNUMBER($B249)),NOT(ISNUMBER($C249)),$B249&lt;=0,$C249&gt;$B249),"",SUMIFS($B$5:$B$304,$AB$5:$AB$304,1)-B249)</f>
        <v/>
      </c>
      <c r="F249" s="22">
        <f>IF(OR($B249="",NOT(ISNUMBER($B249)),NOT(ISNUMBER($C249)),$B249&lt;=0,$C249&gt;$B249),"",SUMIFS($C$5:$C$304,$AB$5:$AB$304,1)-C249)</f>
        <v/>
      </c>
      <c r="G249" s="23">
        <f>IF(OR($B249="",NOT(ISNUMBER($B249)),NOT(ISNUMBER($C249)),$B249&lt;=0,$C249&gt;$B249),"",(C249/B249-F249/E249)/SQRT(((C249+F249)/(B249+E249))*(1-((C249+F249)/(B249+E249)))*(1/B249+1/E249)))</f>
        <v/>
      </c>
      <c r="H249" s="13">
        <f>IF(OR($B249="",NOT(ISNUMBER($B249)),NOT(ISNUMBER($C249)),$B249&lt;=0,$C249&gt;$B249),"",2*(1-NORM.S.DIST(ABS(G249),TRUE)))</f>
        <v/>
      </c>
      <c r="I249" s="24">
        <f>IF(OR($B249="",NOT(ISNUMBER($B249)),NOT(ISNUMBER($C249)),$B249&lt;=0,$C249&gt;$B249),"",COUNTIF($H$5:$H$304,"&lt;"&amp;H249)+1)</f>
        <v/>
      </c>
      <c r="J249" s="13">
        <f>IF(OR($B249="",NOT(ISNUMBER($B249)),NOT(ISNUMBER($C249)),$B249&lt;=0,$C249&gt;$B249),"",I249/$S$5*$S$6)</f>
        <v/>
      </c>
      <c r="K249" s="13">
        <f>IF(OR($B249="",NOT(ISNUMBER($B249)),NOT(ISNUMBER($C249)),$B249&lt;=0,$C249&gt;$B249),"",MIN(1,MINIFS($AA$5:$AA$304,$I$5:$I$304,"&gt;="&amp;I249)))</f>
        <v/>
      </c>
      <c r="L249" s="15">
        <f>IF(OR($B249="",NOT(ISNUMBER($B249)),NOT(ISNUMBER($C249)),$B249&lt;=0,$C249&gt;$B249),"",MAX((((C249/B249)+$S$7^2/(2*B249))/(1+$S$7^2/B249))-(($S$7*SQRT((C249/B249)*(1-(C249/B249))/B249+$S$7^2/(4*B249^2)))/(1+$S$7^2/B249)),0))</f>
        <v/>
      </c>
      <c r="M249" s="15">
        <f>IF(OR($B249="",NOT(ISNUMBER($B249)),NOT(ISNUMBER($C249)),$B249&lt;=0,$C249&gt;$B249),"",MIN((((C249/B249)+$S$7^2/(2*B249))/(1+$S$7^2/B249))+(($S$7*SQRT((C249/B249)*(1-(C249/B249))/B249+$S$7^2/(4*B249^2)))/(1+$S$7^2/B249)),1))</f>
        <v/>
      </c>
      <c r="N249" s="25">
        <f>IF(OR($B249="",NOT(ISNUMBER($B249)),NOT(ISNUMBER($C249)),$B249&lt;=0,$C249&gt;$B249),"",IF(ABS(D249-F249/E249)/(F249/E249)&gt;=$S$8,"stands out","-"))</f>
        <v/>
      </c>
      <c r="O249" s="25">
        <f>IF(OR($B249="",NOT(ISNUMBER($B249)),NOT(ISNUMBER($C249)),$B249&lt;=0,$C249&gt;$B249),"",IF(H249&lt;$S$9,"significant","-"))</f>
        <v/>
      </c>
      <c r="P249" s="4">
        <f>IF(AND(ISNUMBER($C249),ISNUMBER($B249),$C249&gt;$B249),"more conversions than clicks - export one conversion per click",IF(OR($B249="",NOT(ISNUMBER($B249)),NOT(ISNUMBER($C249)),$B249&lt;=0,$C249&gt;$B249),"",IF(K249&lt;$S$6,"survives","-")))</f>
        <v/>
      </c>
      <c r="AA249" s="26">
        <f>IF(OR($B249="",NOT(ISNUMBER($B249)),NOT(ISNUMBER($C249)),$B249&lt;=0,$C249&gt;$B249),"",H249*$S$5/I249)</f>
        <v/>
      </c>
      <c r="AB249" s="5">
        <f>IF(OR($B249="",NOT(ISNUMBER($B249)),NOT(ISNUMBER($C249)),$B249&lt;=0,$C249&gt;$B249),0,1)</f>
        <v/>
      </c>
    </row>
    <row r="250">
      <c r="A250" s="21" t="n"/>
      <c r="B250" s="6" t="n"/>
      <c r="C250" s="6" t="n"/>
      <c r="D250" s="15">
        <f>IF(OR($B250="",NOT(ISNUMBER($B250)),NOT(ISNUMBER($C250)),$B250&lt;=0,$C250&gt;$B250),"",C250/B250)</f>
        <v/>
      </c>
      <c r="E250" s="22">
        <f>IF(OR($B250="",NOT(ISNUMBER($B250)),NOT(ISNUMBER($C250)),$B250&lt;=0,$C250&gt;$B250),"",SUMIFS($B$5:$B$304,$AB$5:$AB$304,1)-B250)</f>
        <v/>
      </c>
      <c r="F250" s="22">
        <f>IF(OR($B250="",NOT(ISNUMBER($B250)),NOT(ISNUMBER($C250)),$B250&lt;=0,$C250&gt;$B250),"",SUMIFS($C$5:$C$304,$AB$5:$AB$304,1)-C250)</f>
        <v/>
      </c>
      <c r="G250" s="23">
        <f>IF(OR($B250="",NOT(ISNUMBER($B250)),NOT(ISNUMBER($C250)),$B250&lt;=0,$C250&gt;$B250),"",(C250/B250-F250/E250)/SQRT(((C250+F250)/(B250+E250))*(1-((C250+F250)/(B250+E250)))*(1/B250+1/E250)))</f>
        <v/>
      </c>
      <c r="H250" s="13">
        <f>IF(OR($B250="",NOT(ISNUMBER($B250)),NOT(ISNUMBER($C250)),$B250&lt;=0,$C250&gt;$B250),"",2*(1-NORM.S.DIST(ABS(G250),TRUE)))</f>
        <v/>
      </c>
      <c r="I250" s="24">
        <f>IF(OR($B250="",NOT(ISNUMBER($B250)),NOT(ISNUMBER($C250)),$B250&lt;=0,$C250&gt;$B250),"",COUNTIF($H$5:$H$304,"&lt;"&amp;H250)+1)</f>
        <v/>
      </c>
      <c r="J250" s="13">
        <f>IF(OR($B250="",NOT(ISNUMBER($B250)),NOT(ISNUMBER($C250)),$B250&lt;=0,$C250&gt;$B250),"",I250/$S$5*$S$6)</f>
        <v/>
      </c>
      <c r="K250" s="13">
        <f>IF(OR($B250="",NOT(ISNUMBER($B250)),NOT(ISNUMBER($C250)),$B250&lt;=0,$C250&gt;$B250),"",MIN(1,MINIFS($AA$5:$AA$304,$I$5:$I$304,"&gt;="&amp;I250)))</f>
        <v/>
      </c>
      <c r="L250" s="15">
        <f>IF(OR($B250="",NOT(ISNUMBER($B250)),NOT(ISNUMBER($C250)),$B250&lt;=0,$C250&gt;$B250),"",MAX((((C250/B250)+$S$7^2/(2*B250))/(1+$S$7^2/B250))-(($S$7*SQRT((C250/B250)*(1-(C250/B250))/B250+$S$7^2/(4*B250^2)))/(1+$S$7^2/B250)),0))</f>
        <v/>
      </c>
      <c r="M250" s="15">
        <f>IF(OR($B250="",NOT(ISNUMBER($B250)),NOT(ISNUMBER($C250)),$B250&lt;=0,$C250&gt;$B250),"",MIN((((C250/B250)+$S$7^2/(2*B250))/(1+$S$7^2/B250))+(($S$7*SQRT((C250/B250)*(1-(C250/B250))/B250+$S$7^2/(4*B250^2)))/(1+$S$7^2/B250)),1))</f>
        <v/>
      </c>
      <c r="N250" s="25">
        <f>IF(OR($B250="",NOT(ISNUMBER($B250)),NOT(ISNUMBER($C250)),$B250&lt;=0,$C250&gt;$B250),"",IF(ABS(D250-F250/E250)/(F250/E250)&gt;=$S$8,"stands out","-"))</f>
        <v/>
      </c>
      <c r="O250" s="25">
        <f>IF(OR($B250="",NOT(ISNUMBER($B250)),NOT(ISNUMBER($C250)),$B250&lt;=0,$C250&gt;$B250),"",IF(H250&lt;$S$9,"significant","-"))</f>
        <v/>
      </c>
      <c r="P250" s="4">
        <f>IF(AND(ISNUMBER($C250),ISNUMBER($B250),$C250&gt;$B250),"more conversions than clicks - export one conversion per click",IF(OR($B250="",NOT(ISNUMBER($B250)),NOT(ISNUMBER($C250)),$B250&lt;=0,$C250&gt;$B250),"",IF(K250&lt;$S$6,"survives","-")))</f>
        <v/>
      </c>
      <c r="AA250" s="26">
        <f>IF(OR($B250="",NOT(ISNUMBER($B250)),NOT(ISNUMBER($C250)),$B250&lt;=0,$C250&gt;$B250),"",H250*$S$5/I250)</f>
        <v/>
      </c>
      <c r="AB250" s="5">
        <f>IF(OR($B250="",NOT(ISNUMBER($B250)),NOT(ISNUMBER($C250)),$B250&lt;=0,$C250&gt;$B250),0,1)</f>
        <v/>
      </c>
    </row>
    <row r="251">
      <c r="A251" s="21" t="n"/>
      <c r="B251" s="6" t="n"/>
      <c r="C251" s="6" t="n"/>
      <c r="D251" s="15">
        <f>IF(OR($B251="",NOT(ISNUMBER($B251)),NOT(ISNUMBER($C251)),$B251&lt;=0,$C251&gt;$B251),"",C251/B251)</f>
        <v/>
      </c>
      <c r="E251" s="22">
        <f>IF(OR($B251="",NOT(ISNUMBER($B251)),NOT(ISNUMBER($C251)),$B251&lt;=0,$C251&gt;$B251),"",SUMIFS($B$5:$B$304,$AB$5:$AB$304,1)-B251)</f>
        <v/>
      </c>
      <c r="F251" s="22">
        <f>IF(OR($B251="",NOT(ISNUMBER($B251)),NOT(ISNUMBER($C251)),$B251&lt;=0,$C251&gt;$B251),"",SUMIFS($C$5:$C$304,$AB$5:$AB$304,1)-C251)</f>
        <v/>
      </c>
      <c r="G251" s="23">
        <f>IF(OR($B251="",NOT(ISNUMBER($B251)),NOT(ISNUMBER($C251)),$B251&lt;=0,$C251&gt;$B251),"",(C251/B251-F251/E251)/SQRT(((C251+F251)/(B251+E251))*(1-((C251+F251)/(B251+E251)))*(1/B251+1/E251)))</f>
        <v/>
      </c>
      <c r="H251" s="13">
        <f>IF(OR($B251="",NOT(ISNUMBER($B251)),NOT(ISNUMBER($C251)),$B251&lt;=0,$C251&gt;$B251),"",2*(1-NORM.S.DIST(ABS(G251),TRUE)))</f>
        <v/>
      </c>
      <c r="I251" s="24">
        <f>IF(OR($B251="",NOT(ISNUMBER($B251)),NOT(ISNUMBER($C251)),$B251&lt;=0,$C251&gt;$B251),"",COUNTIF($H$5:$H$304,"&lt;"&amp;H251)+1)</f>
        <v/>
      </c>
      <c r="J251" s="13">
        <f>IF(OR($B251="",NOT(ISNUMBER($B251)),NOT(ISNUMBER($C251)),$B251&lt;=0,$C251&gt;$B251),"",I251/$S$5*$S$6)</f>
        <v/>
      </c>
      <c r="K251" s="13">
        <f>IF(OR($B251="",NOT(ISNUMBER($B251)),NOT(ISNUMBER($C251)),$B251&lt;=0,$C251&gt;$B251),"",MIN(1,MINIFS($AA$5:$AA$304,$I$5:$I$304,"&gt;="&amp;I251)))</f>
        <v/>
      </c>
      <c r="L251" s="15">
        <f>IF(OR($B251="",NOT(ISNUMBER($B251)),NOT(ISNUMBER($C251)),$B251&lt;=0,$C251&gt;$B251),"",MAX((((C251/B251)+$S$7^2/(2*B251))/(1+$S$7^2/B251))-(($S$7*SQRT((C251/B251)*(1-(C251/B251))/B251+$S$7^2/(4*B251^2)))/(1+$S$7^2/B251)),0))</f>
        <v/>
      </c>
      <c r="M251" s="15">
        <f>IF(OR($B251="",NOT(ISNUMBER($B251)),NOT(ISNUMBER($C251)),$B251&lt;=0,$C251&gt;$B251),"",MIN((((C251/B251)+$S$7^2/(2*B251))/(1+$S$7^2/B251))+(($S$7*SQRT((C251/B251)*(1-(C251/B251))/B251+$S$7^2/(4*B251^2)))/(1+$S$7^2/B251)),1))</f>
        <v/>
      </c>
      <c r="N251" s="25">
        <f>IF(OR($B251="",NOT(ISNUMBER($B251)),NOT(ISNUMBER($C251)),$B251&lt;=0,$C251&gt;$B251),"",IF(ABS(D251-F251/E251)/(F251/E251)&gt;=$S$8,"stands out","-"))</f>
        <v/>
      </c>
      <c r="O251" s="25">
        <f>IF(OR($B251="",NOT(ISNUMBER($B251)),NOT(ISNUMBER($C251)),$B251&lt;=0,$C251&gt;$B251),"",IF(H251&lt;$S$9,"significant","-"))</f>
        <v/>
      </c>
      <c r="P251" s="4">
        <f>IF(AND(ISNUMBER($C251),ISNUMBER($B251),$C251&gt;$B251),"more conversions than clicks - export one conversion per click",IF(OR($B251="",NOT(ISNUMBER($B251)),NOT(ISNUMBER($C251)),$B251&lt;=0,$C251&gt;$B251),"",IF(K251&lt;$S$6,"survives","-")))</f>
        <v/>
      </c>
      <c r="AA251" s="26">
        <f>IF(OR($B251="",NOT(ISNUMBER($B251)),NOT(ISNUMBER($C251)),$B251&lt;=0,$C251&gt;$B251),"",H251*$S$5/I251)</f>
        <v/>
      </c>
      <c r="AB251" s="5">
        <f>IF(OR($B251="",NOT(ISNUMBER($B251)),NOT(ISNUMBER($C251)),$B251&lt;=0,$C251&gt;$B251),0,1)</f>
        <v/>
      </c>
    </row>
    <row r="252">
      <c r="A252" s="21" t="n"/>
      <c r="B252" s="6" t="n"/>
      <c r="C252" s="6" t="n"/>
      <c r="D252" s="15">
        <f>IF(OR($B252="",NOT(ISNUMBER($B252)),NOT(ISNUMBER($C252)),$B252&lt;=0,$C252&gt;$B252),"",C252/B252)</f>
        <v/>
      </c>
      <c r="E252" s="22">
        <f>IF(OR($B252="",NOT(ISNUMBER($B252)),NOT(ISNUMBER($C252)),$B252&lt;=0,$C252&gt;$B252),"",SUMIFS($B$5:$B$304,$AB$5:$AB$304,1)-B252)</f>
        <v/>
      </c>
      <c r="F252" s="22">
        <f>IF(OR($B252="",NOT(ISNUMBER($B252)),NOT(ISNUMBER($C252)),$B252&lt;=0,$C252&gt;$B252),"",SUMIFS($C$5:$C$304,$AB$5:$AB$304,1)-C252)</f>
        <v/>
      </c>
      <c r="G252" s="23">
        <f>IF(OR($B252="",NOT(ISNUMBER($B252)),NOT(ISNUMBER($C252)),$B252&lt;=0,$C252&gt;$B252),"",(C252/B252-F252/E252)/SQRT(((C252+F252)/(B252+E252))*(1-((C252+F252)/(B252+E252)))*(1/B252+1/E252)))</f>
        <v/>
      </c>
      <c r="H252" s="13">
        <f>IF(OR($B252="",NOT(ISNUMBER($B252)),NOT(ISNUMBER($C252)),$B252&lt;=0,$C252&gt;$B252),"",2*(1-NORM.S.DIST(ABS(G252),TRUE)))</f>
        <v/>
      </c>
      <c r="I252" s="24">
        <f>IF(OR($B252="",NOT(ISNUMBER($B252)),NOT(ISNUMBER($C252)),$B252&lt;=0,$C252&gt;$B252),"",COUNTIF($H$5:$H$304,"&lt;"&amp;H252)+1)</f>
        <v/>
      </c>
      <c r="J252" s="13">
        <f>IF(OR($B252="",NOT(ISNUMBER($B252)),NOT(ISNUMBER($C252)),$B252&lt;=0,$C252&gt;$B252),"",I252/$S$5*$S$6)</f>
        <v/>
      </c>
      <c r="K252" s="13">
        <f>IF(OR($B252="",NOT(ISNUMBER($B252)),NOT(ISNUMBER($C252)),$B252&lt;=0,$C252&gt;$B252),"",MIN(1,MINIFS($AA$5:$AA$304,$I$5:$I$304,"&gt;="&amp;I252)))</f>
        <v/>
      </c>
      <c r="L252" s="15">
        <f>IF(OR($B252="",NOT(ISNUMBER($B252)),NOT(ISNUMBER($C252)),$B252&lt;=0,$C252&gt;$B252),"",MAX((((C252/B252)+$S$7^2/(2*B252))/(1+$S$7^2/B252))-(($S$7*SQRT((C252/B252)*(1-(C252/B252))/B252+$S$7^2/(4*B252^2)))/(1+$S$7^2/B252)),0))</f>
        <v/>
      </c>
      <c r="M252" s="15">
        <f>IF(OR($B252="",NOT(ISNUMBER($B252)),NOT(ISNUMBER($C252)),$B252&lt;=0,$C252&gt;$B252),"",MIN((((C252/B252)+$S$7^2/(2*B252))/(1+$S$7^2/B252))+(($S$7*SQRT((C252/B252)*(1-(C252/B252))/B252+$S$7^2/(4*B252^2)))/(1+$S$7^2/B252)),1))</f>
        <v/>
      </c>
      <c r="N252" s="25">
        <f>IF(OR($B252="",NOT(ISNUMBER($B252)),NOT(ISNUMBER($C252)),$B252&lt;=0,$C252&gt;$B252),"",IF(ABS(D252-F252/E252)/(F252/E252)&gt;=$S$8,"stands out","-"))</f>
        <v/>
      </c>
      <c r="O252" s="25">
        <f>IF(OR($B252="",NOT(ISNUMBER($B252)),NOT(ISNUMBER($C252)),$B252&lt;=0,$C252&gt;$B252),"",IF(H252&lt;$S$9,"significant","-"))</f>
        <v/>
      </c>
      <c r="P252" s="4">
        <f>IF(AND(ISNUMBER($C252),ISNUMBER($B252),$C252&gt;$B252),"more conversions than clicks - export one conversion per click",IF(OR($B252="",NOT(ISNUMBER($B252)),NOT(ISNUMBER($C252)),$B252&lt;=0,$C252&gt;$B252),"",IF(K252&lt;$S$6,"survives","-")))</f>
        <v/>
      </c>
      <c r="AA252" s="26">
        <f>IF(OR($B252="",NOT(ISNUMBER($B252)),NOT(ISNUMBER($C252)),$B252&lt;=0,$C252&gt;$B252),"",H252*$S$5/I252)</f>
        <v/>
      </c>
      <c r="AB252" s="5">
        <f>IF(OR($B252="",NOT(ISNUMBER($B252)),NOT(ISNUMBER($C252)),$B252&lt;=0,$C252&gt;$B252),0,1)</f>
        <v/>
      </c>
    </row>
    <row r="253">
      <c r="A253" s="21" t="n"/>
      <c r="B253" s="6" t="n"/>
      <c r="C253" s="6" t="n"/>
      <c r="D253" s="15">
        <f>IF(OR($B253="",NOT(ISNUMBER($B253)),NOT(ISNUMBER($C253)),$B253&lt;=0,$C253&gt;$B253),"",C253/B253)</f>
        <v/>
      </c>
      <c r="E253" s="22">
        <f>IF(OR($B253="",NOT(ISNUMBER($B253)),NOT(ISNUMBER($C253)),$B253&lt;=0,$C253&gt;$B253),"",SUMIFS($B$5:$B$304,$AB$5:$AB$304,1)-B253)</f>
        <v/>
      </c>
      <c r="F253" s="22">
        <f>IF(OR($B253="",NOT(ISNUMBER($B253)),NOT(ISNUMBER($C253)),$B253&lt;=0,$C253&gt;$B253),"",SUMIFS($C$5:$C$304,$AB$5:$AB$304,1)-C253)</f>
        <v/>
      </c>
      <c r="G253" s="23">
        <f>IF(OR($B253="",NOT(ISNUMBER($B253)),NOT(ISNUMBER($C253)),$B253&lt;=0,$C253&gt;$B253),"",(C253/B253-F253/E253)/SQRT(((C253+F253)/(B253+E253))*(1-((C253+F253)/(B253+E253)))*(1/B253+1/E253)))</f>
        <v/>
      </c>
      <c r="H253" s="13">
        <f>IF(OR($B253="",NOT(ISNUMBER($B253)),NOT(ISNUMBER($C253)),$B253&lt;=0,$C253&gt;$B253),"",2*(1-NORM.S.DIST(ABS(G253),TRUE)))</f>
        <v/>
      </c>
      <c r="I253" s="24">
        <f>IF(OR($B253="",NOT(ISNUMBER($B253)),NOT(ISNUMBER($C253)),$B253&lt;=0,$C253&gt;$B253),"",COUNTIF($H$5:$H$304,"&lt;"&amp;H253)+1)</f>
        <v/>
      </c>
      <c r="J253" s="13">
        <f>IF(OR($B253="",NOT(ISNUMBER($B253)),NOT(ISNUMBER($C253)),$B253&lt;=0,$C253&gt;$B253),"",I253/$S$5*$S$6)</f>
        <v/>
      </c>
      <c r="K253" s="13">
        <f>IF(OR($B253="",NOT(ISNUMBER($B253)),NOT(ISNUMBER($C253)),$B253&lt;=0,$C253&gt;$B253),"",MIN(1,MINIFS($AA$5:$AA$304,$I$5:$I$304,"&gt;="&amp;I253)))</f>
        <v/>
      </c>
      <c r="L253" s="15">
        <f>IF(OR($B253="",NOT(ISNUMBER($B253)),NOT(ISNUMBER($C253)),$B253&lt;=0,$C253&gt;$B253),"",MAX((((C253/B253)+$S$7^2/(2*B253))/(1+$S$7^2/B253))-(($S$7*SQRT((C253/B253)*(1-(C253/B253))/B253+$S$7^2/(4*B253^2)))/(1+$S$7^2/B253)),0))</f>
        <v/>
      </c>
      <c r="M253" s="15">
        <f>IF(OR($B253="",NOT(ISNUMBER($B253)),NOT(ISNUMBER($C253)),$B253&lt;=0,$C253&gt;$B253),"",MIN((((C253/B253)+$S$7^2/(2*B253))/(1+$S$7^2/B253))+(($S$7*SQRT((C253/B253)*(1-(C253/B253))/B253+$S$7^2/(4*B253^2)))/(1+$S$7^2/B253)),1))</f>
        <v/>
      </c>
      <c r="N253" s="25">
        <f>IF(OR($B253="",NOT(ISNUMBER($B253)),NOT(ISNUMBER($C253)),$B253&lt;=0,$C253&gt;$B253),"",IF(ABS(D253-F253/E253)/(F253/E253)&gt;=$S$8,"stands out","-"))</f>
        <v/>
      </c>
      <c r="O253" s="25">
        <f>IF(OR($B253="",NOT(ISNUMBER($B253)),NOT(ISNUMBER($C253)),$B253&lt;=0,$C253&gt;$B253),"",IF(H253&lt;$S$9,"significant","-"))</f>
        <v/>
      </c>
      <c r="P253" s="4">
        <f>IF(AND(ISNUMBER($C253),ISNUMBER($B253),$C253&gt;$B253),"more conversions than clicks - export one conversion per click",IF(OR($B253="",NOT(ISNUMBER($B253)),NOT(ISNUMBER($C253)),$B253&lt;=0,$C253&gt;$B253),"",IF(K253&lt;$S$6,"survives","-")))</f>
        <v/>
      </c>
      <c r="AA253" s="26">
        <f>IF(OR($B253="",NOT(ISNUMBER($B253)),NOT(ISNUMBER($C253)),$B253&lt;=0,$C253&gt;$B253),"",H253*$S$5/I253)</f>
        <v/>
      </c>
      <c r="AB253" s="5">
        <f>IF(OR($B253="",NOT(ISNUMBER($B253)),NOT(ISNUMBER($C253)),$B253&lt;=0,$C253&gt;$B253),0,1)</f>
        <v/>
      </c>
    </row>
    <row r="254">
      <c r="A254" s="21" t="n"/>
      <c r="B254" s="6" t="n"/>
      <c r="C254" s="6" t="n"/>
      <c r="D254" s="15">
        <f>IF(OR($B254="",NOT(ISNUMBER($B254)),NOT(ISNUMBER($C254)),$B254&lt;=0,$C254&gt;$B254),"",C254/B254)</f>
        <v/>
      </c>
      <c r="E254" s="22">
        <f>IF(OR($B254="",NOT(ISNUMBER($B254)),NOT(ISNUMBER($C254)),$B254&lt;=0,$C254&gt;$B254),"",SUMIFS($B$5:$B$304,$AB$5:$AB$304,1)-B254)</f>
        <v/>
      </c>
      <c r="F254" s="22">
        <f>IF(OR($B254="",NOT(ISNUMBER($B254)),NOT(ISNUMBER($C254)),$B254&lt;=0,$C254&gt;$B254),"",SUMIFS($C$5:$C$304,$AB$5:$AB$304,1)-C254)</f>
        <v/>
      </c>
      <c r="G254" s="23">
        <f>IF(OR($B254="",NOT(ISNUMBER($B254)),NOT(ISNUMBER($C254)),$B254&lt;=0,$C254&gt;$B254),"",(C254/B254-F254/E254)/SQRT(((C254+F254)/(B254+E254))*(1-((C254+F254)/(B254+E254)))*(1/B254+1/E254)))</f>
        <v/>
      </c>
      <c r="H254" s="13">
        <f>IF(OR($B254="",NOT(ISNUMBER($B254)),NOT(ISNUMBER($C254)),$B254&lt;=0,$C254&gt;$B254),"",2*(1-NORM.S.DIST(ABS(G254),TRUE)))</f>
        <v/>
      </c>
      <c r="I254" s="24">
        <f>IF(OR($B254="",NOT(ISNUMBER($B254)),NOT(ISNUMBER($C254)),$B254&lt;=0,$C254&gt;$B254),"",COUNTIF($H$5:$H$304,"&lt;"&amp;H254)+1)</f>
        <v/>
      </c>
      <c r="J254" s="13">
        <f>IF(OR($B254="",NOT(ISNUMBER($B254)),NOT(ISNUMBER($C254)),$B254&lt;=0,$C254&gt;$B254),"",I254/$S$5*$S$6)</f>
        <v/>
      </c>
      <c r="K254" s="13">
        <f>IF(OR($B254="",NOT(ISNUMBER($B254)),NOT(ISNUMBER($C254)),$B254&lt;=0,$C254&gt;$B254),"",MIN(1,MINIFS($AA$5:$AA$304,$I$5:$I$304,"&gt;="&amp;I254)))</f>
        <v/>
      </c>
      <c r="L254" s="15">
        <f>IF(OR($B254="",NOT(ISNUMBER($B254)),NOT(ISNUMBER($C254)),$B254&lt;=0,$C254&gt;$B254),"",MAX((((C254/B254)+$S$7^2/(2*B254))/(1+$S$7^2/B254))-(($S$7*SQRT((C254/B254)*(1-(C254/B254))/B254+$S$7^2/(4*B254^2)))/(1+$S$7^2/B254)),0))</f>
        <v/>
      </c>
      <c r="M254" s="15">
        <f>IF(OR($B254="",NOT(ISNUMBER($B254)),NOT(ISNUMBER($C254)),$B254&lt;=0,$C254&gt;$B254),"",MIN((((C254/B254)+$S$7^2/(2*B254))/(1+$S$7^2/B254))+(($S$7*SQRT((C254/B254)*(1-(C254/B254))/B254+$S$7^2/(4*B254^2)))/(1+$S$7^2/B254)),1))</f>
        <v/>
      </c>
      <c r="N254" s="25">
        <f>IF(OR($B254="",NOT(ISNUMBER($B254)),NOT(ISNUMBER($C254)),$B254&lt;=0,$C254&gt;$B254),"",IF(ABS(D254-F254/E254)/(F254/E254)&gt;=$S$8,"stands out","-"))</f>
        <v/>
      </c>
      <c r="O254" s="25">
        <f>IF(OR($B254="",NOT(ISNUMBER($B254)),NOT(ISNUMBER($C254)),$B254&lt;=0,$C254&gt;$B254),"",IF(H254&lt;$S$9,"significant","-"))</f>
        <v/>
      </c>
      <c r="P254" s="4">
        <f>IF(AND(ISNUMBER($C254),ISNUMBER($B254),$C254&gt;$B254),"more conversions than clicks - export one conversion per click",IF(OR($B254="",NOT(ISNUMBER($B254)),NOT(ISNUMBER($C254)),$B254&lt;=0,$C254&gt;$B254),"",IF(K254&lt;$S$6,"survives","-")))</f>
        <v/>
      </c>
      <c r="AA254" s="26">
        <f>IF(OR($B254="",NOT(ISNUMBER($B254)),NOT(ISNUMBER($C254)),$B254&lt;=0,$C254&gt;$B254),"",H254*$S$5/I254)</f>
        <v/>
      </c>
      <c r="AB254" s="5">
        <f>IF(OR($B254="",NOT(ISNUMBER($B254)),NOT(ISNUMBER($C254)),$B254&lt;=0,$C254&gt;$B254),0,1)</f>
        <v/>
      </c>
    </row>
    <row r="255">
      <c r="A255" s="21" t="n"/>
      <c r="B255" s="6" t="n"/>
      <c r="C255" s="6" t="n"/>
      <c r="D255" s="15">
        <f>IF(OR($B255="",NOT(ISNUMBER($B255)),NOT(ISNUMBER($C255)),$B255&lt;=0,$C255&gt;$B255),"",C255/B255)</f>
        <v/>
      </c>
      <c r="E255" s="22">
        <f>IF(OR($B255="",NOT(ISNUMBER($B255)),NOT(ISNUMBER($C255)),$B255&lt;=0,$C255&gt;$B255),"",SUMIFS($B$5:$B$304,$AB$5:$AB$304,1)-B255)</f>
        <v/>
      </c>
      <c r="F255" s="22">
        <f>IF(OR($B255="",NOT(ISNUMBER($B255)),NOT(ISNUMBER($C255)),$B255&lt;=0,$C255&gt;$B255),"",SUMIFS($C$5:$C$304,$AB$5:$AB$304,1)-C255)</f>
        <v/>
      </c>
      <c r="G255" s="23">
        <f>IF(OR($B255="",NOT(ISNUMBER($B255)),NOT(ISNUMBER($C255)),$B255&lt;=0,$C255&gt;$B255),"",(C255/B255-F255/E255)/SQRT(((C255+F255)/(B255+E255))*(1-((C255+F255)/(B255+E255)))*(1/B255+1/E255)))</f>
        <v/>
      </c>
      <c r="H255" s="13">
        <f>IF(OR($B255="",NOT(ISNUMBER($B255)),NOT(ISNUMBER($C255)),$B255&lt;=0,$C255&gt;$B255),"",2*(1-NORM.S.DIST(ABS(G255),TRUE)))</f>
        <v/>
      </c>
      <c r="I255" s="24">
        <f>IF(OR($B255="",NOT(ISNUMBER($B255)),NOT(ISNUMBER($C255)),$B255&lt;=0,$C255&gt;$B255),"",COUNTIF($H$5:$H$304,"&lt;"&amp;H255)+1)</f>
        <v/>
      </c>
      <c r="J255" s="13">
        <f>IF(OR($B255="",NOT(ISNUMBER($B255)),NOT(ISNUMBER($C255)),$B255&lt;=0,$C255&gt;$B255),"",I255/$S$5*$S$6)</f>
        <v/>
      </c>
      <c r="K255" s="13">
        <f>IF(OR($B255="",NOT(ISNUMBER($B255)),NOT(ISNUMBER($C255)),$B255&lt;=0,$C255&gt;$B255),"",MIN(1,MINIFS($AA$5:$AA$304,$I$5:$I$304,"&gt;="&amp;I255)))</f>
        <v/>
      </c>
      <c r="L255" s="15">
        <f>IF(OR($B255="",NOT(ISNUMBER($B255)),NOT(ISNUMBER($C255)),$B255&lt;=0,$C255&gt;$B255),"",MAX((((C255/B255)+$S$7^2/(2*B255))/(1+$S$7^2/B255))-(($S$7*SQRT((C255/B255)*(1-(C255/B255))/B255+$S$7^2/(4*B255^2)))/(1+$S$7^2/B255)),0))</f>
        <v/>
      </c>
      <c r="M255" s="15">
        <f>IF(OR($B255="",NOT(ISNUMBER($B255)),NOT(ISNUMBER($C255)),$B255&lt;=0,$C255&gt;$B255),"",MIN((((C255/B255)+$S$7^2/(2*B255))/(1+$S$7^2/B255))+(($S$7*SQRT((C255/B255)*(1-(C255/B255))/B255+$S$7^2/(4*B255^2)))/(1+$S$7^2/B255)),1))</f>
        <v/>
      </c>
      <c r="N255" s="25">
        <f>IF(OR($B255="",NOT(ISNUMBER($B255)),NOT(ISNUMBER($C255)),$B255&lt;=0,$C255&gt;$B255),"",IF(ABS(D255-F255/E255)/(F255/E255)&gt;=$S$8,"stands out","-"))</f>
        <v/>
      </c>
      <c r="O255" s="25">
        <f>IF(OR($B255="",NOT(ISNUMBER($B255)),NOT(ISNUMBER($C255)),$B255&lt;=0,$C255&gt;$B255),"",IF(H255&lt;$S$9,"significant","-"))</f>
        <v/>
      </c>
      <c r="P255" s="4">
        <f>IF(AND(ISNUMBER($C255),ISNUMBER($B255),$C255&gt;$B255),"more conversions than clicks - export one conversion per click",IF(OR($B255="",NOT(ISNUMBER($B255)),NOT(ISNUMBER($C255)),$B255&lt;=0,$C255&gt;$B255),"",IF(K255&lt;$S$6,"survives","-")))</f>
        <v/>
      </c>
      <c r="AA255" s="26">
        <f>IF(OR($B255="",NOT(ISNUMBER($B255)),NOT(ISNUMBER($C255)),$B255&lt;=0,$C255&gt;$B255),"",H255*$S$5/I255)</f>
        <v/>
      </c>
      <c r="AB255" s="5">
        <f>IF(OR($B255="",NOT(ISNUMBER($B255)),NOT(ISNUMBER($C255)),$B255&lt;=0,$C255&gt;$B255),0,1)</f>
        <v/>
      </c>
    </row>
    <row r="256">
      <c r="A256" s="21" t="n"/>
      <c r="B256" s="6" t="n"/>
      <c r="C256" s="6" t="n"/>
      <c r="D256" s="15">
        <f>IF(OR($B256="",NOT(ISNUMBER($B256)),NOT(ISNUMBER($C256)),$B256&lt;=0,$C256&gt;$B256),"",C256/B256)</f>
        <v/>
      </c>
      <c r="E256" s="22">
        <f>IF(OR($B256="",NOT(ISNUMBER($B256)),NOT(ISNUMBER($C256)),$B256&lt;=0,$C256&gt;$B256),"",SUMIFS($B$5:$B$304,$AB$5:$AB$304,1)-B256)</f>
        <v/>
      </c>
      <c r="F256" s="22">
        <f>IF(OR($B256="",NOT(ISNUMBER($B256)),NOT(ISNUMBER($C256)),$B256&lt;=0,$C256&gt;$B256),"",SUMIFS($C$5:$C$304,$AB$5:$AB$304,1)-C256)</f>
        <v/>
      </c>
      <c r="G256" s="23">
        <f>IF(OR($B256="",NOT(ISNUMBER($B256)),NOT(ISNUMBER($C256)),$B256&lt;=0,$C256&gt;$B256),"",(C256/B256-F256/E256)/SQRT(((C256+F256)/(B256+E256))*(1-((C256+F256)/(B256+E256)))*(1/B256+1/E256)))</f>
        <v/>
      </c>
      <c r="H256" s="13">
        <f>IF(OR($B256="",NOT(ISNUMBER($B256)),NOT(ISNUMBER($C256)),$B256&lt;=0,$C256&gt;$B256),"",2*(1-NORM.S.DIST(ABS(G256),TRUE)))</f>
        <v/>
      </c>
      <c r="I256" s="24">
        <f>IF(OR($B256="",NOT(ISNUMBER($B256)),NOT(ISNUMBER($C256)),$B256&lt;=0,$C256&gt;$B256),"",COUNTIF($H$5:$H$304,"&lt;"&amp;H256)+1)</f>
        <v/>
      </c>
      <c r="J256" s="13">
        <f>IF(OR($B256="",NOT(ISNUMBER($B256)),NOT(ISNUMBER($C256)),$B256&lt;=0,$C256&gt;$B256),"",I256/$S$5*$S$6)</f>
        <v/>
      </c>
      <c r="K256" s="13">
        <f>IF(OR($B256="",NOT(ISNUMBER($B256)),NOT(ISNUMBER($C256)),$B256&lt;=0,$C256&gt;$B256),"",MIN(1,MINIFS($AA$5:$AA$304,$I$5:$I$304,"&gt;="&amp;I256)))</f>
        <v/>
      </c>
      <c r="L256" s="15">
        <f>IF(OR($B256="",NOT(ISNUMBER($B256)),NOT(ISNUMBER($C256)),$B256&lt;=0,$C256&gt;$B256),"",MAX((((C256/B256)+$S$7^2/(2*B256))/(1+$S$7^2/B256))-(($S$7*SQRT((C256/B256)*(1-(C256/B256))/B256+$S$7^2/(4*B256^2)))/(1+$S$7^2/B256)),0))</f>
        <v/>
      </c>
      <c r="M256" s="15">
        <f>IF(OR($B256="",NOT(ISNUMBER($B256)),NOT(ISNUMBER($C256)),$B256&lt;=0,$C256&gt;$B256),"",MIN((((C256/B256)+$S$7^2/(2*B256))/(1+$S$7^2/B256))+(($S$7*SQRT((C256/B256)*(1-(C256/B256))/B256+$S$7^2/(4*B256^2)))/(1+$S$7^2/B256)),1))</f>
        <v/>
      </c>
      <c r="N256" s="25">
        <f>IF(OR($B256="",NOT(ISNUMBER($B256)),NOT(ISNUMBER($C256)),$B256&lt;=0,$C256&gt;$B256),"",IF(ABS(D256-F256/E256)/(F256/E256)&gt;=$S$8,"stands out","-"))</f>
        <v/>
      </c>
      <c r="O256" s="25">
        <f>IF(OR($B256="",NOT(ISNUMBER($B256)),NOT(ISNUMBER($C256)),$B256&lt;=0,$C256&gt;$B256),"",IF(H256&lt;$S$9,"significant","-"))</f>
        <v/>
      </c>
      <c r="P256" s="4">
        <f>IF(AND(ISNUMBER($C256),ISNUMBER($B256),$C256&gt;$B256),"more conversions than clicks - export one conversion per click",IF(OR($B256="",NOT(ISNUMBER($B256)),NOT(ISNUMBER($C256)),$B256&lt;=0,$C256&gt;$B256),"",IF(K256&lt;$S$6,"survives","-")))</f>
        <v/>
      </c>
      <c r="AA256" s="26">
        <f>IF(OR($B256="",NOT(ISNUMBER($B256)),NOT(ISNUMBER($C256)),$B256&lt;=0,$C256&gt;$B256),"",H256*$S$5/I256)</f>
        <v/>
      </c>
      <c r="AB256" s="5">
        <f>IF(OR($B256="",NOT(ISNUMBER($B256)),NOT(ISNUMBER($C256)),$B256&lt;=0,$C256&gt;$B256),0,1)</f>
        <v/>
      </c>
    </row>
    <row r="257">
      <c r="A257" s="21" t="n"/>
      <c r="B257" s="6" t="n"/>
      <c r="C257" s="6" t="n"/>
      <c r="D257" s="15">
        <f>IF(OR($B257="",NOT(ISNUMBER($B257)),NOT(ISNUMBER($C257)),$B257&lt;=0,$C257&gt;$B257),"",C257/B257)</f>
        <v/>
      </c>
      <c r="E257" s="22">
        <f>IF(OR($B257="",NOT(ISNUMBER($B257)),NOT(ISNUMBER($C257)),$B257&lt;=0,$C257&gt;$B257),"",SUMIFS($B$5:$B$304,$AB$5:$AB$304,1)-B257)</f>
        <v/>
      </c>
      <c r="F257" s="22">
        <f>IF(OR($B257="",NOT(ISNUMBER($B257)),NOT(ISNUMBER($C257)),$B257&lt;=0,$C257&gt;$B257),"",SUMIFS($C$5:$C$304,$AB$5:$AB$304,1)-C257)</f>
        <v/>
      </c>
      <c r="G257" s="23">
        <f>IF(OR($B257="",NOT(ISNUMBER($B257)),NOT(ISNUMBER($C257)),$B257&lt;=0,$C257&gt;$B257),"",(C257/B257-F257/E257)/SQRT(((C257+F257)/(B257+E257))*(1-((C257+F257)/(B257+E257)))*(1/B257+1/E257)))</f>
        <v/>
      </c>
      <c r="H257" s="13">
        <f>IF(OR($B257="",NOT(ISNUMBER($B257)),NOT(ISNUMBER($C257)),$B257&lt;=0,$C257&gt;$B257),"",2*(1-NORM.S.DIST(ABS(G257),TRUE)))</f>
        <v/>
      </c>
      <c r="I257" s="24">
        <f>IF(OR($B257="",NOT(ISNUMBER($B257)),NOT(ISNUMBER($C257)),$B257&lt;=0,$C257&gt;$B257),"",COUNTIF($H$5:$H$304,"&lt;"&amp;H257)+1)</f>
        <v/>
      </c>
      <c r="J257" s="13">
        <f>IF(OR($B257="",NOT(ISNUMBER($B257)),NOT(ISNUMBER($C257)),$B257&lt;=0,$C257&gt;$B257),"",I257/$S$5*$S$6)</f>
        <v/>
      </c>
      <c r="K257" s="13">
        <f>IF(OR($B257="",NOT(ISNUMBER($B257)),NOT(ISNUMBER($C257)),$B257&lt;=0,$C257&gt;$B257),"",MIN(1,MINIFS($AA$5:$AA$304,$I$5:$I$304,"&gt;="&amp;I257)))</f>
        <v/>
      </c>
      <c r="L257" s="15">
        <f>IF(OR($B257="",NOT(ISNUMBER($B257)),NOT(ISNUMBER($C257)),$B257&lt;=0,$C257&gt;$B257),"",MAX((((C257/B257)+$S$7^2/(2*B257))/(1+$S$7^2/B257))-(($S$7*SQRT((C257/B257)*(1-(C257/B257))/B257+$S$7^2/(4*B257^2)))/(1+$S$7^2/B257)),0))</f>
        <v/>
      </c>
      <c r="M257" s="15">
        <f>IF(OR($B257="",NOT(ISNUMBER($B257)),NOT(ISNUMBER($C257)),$B257&lt;=0,$C257&gt;$B257),"",MIN((((C257/B257)+$S$7^2/(2*B257))/(1+$S$7^2/B257))+(($S$7*SQRT((C257/B257)*(1-(C257/B257))/B257+$S$7^2/(4*B257^2)))/(1+$S$7^2/B257)),1))</f>
        <v/>
      </c>
      <c r="N257" s="25">
        <f>IF(OR($B257="",NOT(ISNUMBER($B257)),NOT(ISNUMBER($C257)),$B257&lt;=0,$C257&gt;$B257),"",IF(ABS(D257-F257/E257)/(F257/E257)&gt;=$S$8,"stands out","-"))</f>
        <v/>
      </c>
      <c r="O257" s="25">
        <f>IF(OR($B257="",NOT(ISNUMBER($B257)),NOT(ISNUMBER($C257)),$B257&lt;=0,$C257&gt;$B257),"",IF(H257&lt;$S$9,"significant","-"))</f>
        <v/>
      </c>
      <c r="P257" s="4">
        <f>IF(AND(ISNUMBER($C257),ISNUMBER($B257),$C257&gt;$B257),"more conversions than clicks - export one conversion per click",IF(OR($B257="",NOT(ISNUMBER($B257)),NOT(ISNUMBER($C257)),$B257&lt;=0,$C257&gt;$B257),"",IF(K257&lt;$S$6,"survives","-")))</f>
        <v/>
      </c>
      <c r="AA257" s="26">
        <f>IF(OR($B257="",NOT(ISNUMBER($B257)),NOT(ISNUMBER($C257)),$B257&lt;=0,$C257&gt;$B257),"",H257*$S$5/I257)</f>
        <v/>
      </c>
      <c r="AB257" s="5">
        <f>IF(OR($B257="",NOT(ISNUMBER($B257)),NOT(ISNUMBER($C257)),$B257&lt;=0,$C257&gt;$B257),0,1)</f>
        <v/>
      </c>
    </row>
    <row r="258">
      <c r="A258" s="21" t="n"/>
      <c r="B258" s="6" t="n"/>
      <c r="C258" s="6" t="n"/>
      <c r="D258" s="15">
        <f>IF(OR($B258="",NOT(ISNUMBER($B258)),NOT(ISNUMBER($C258)),$B258&lt;=0,$C258&gt;$B258),"",C258/B258)</f>
        <v/>
      </c>
      <c r="E258" s="22">
        <f>IF(OR($B258="",NOT(ISNUMBER($B258)),NOT(ISNUMBER($C258)),$B258&lt;=0,$C258&gt;$B258),"",SUMIFS($B$5:$B$304,$AB$5:$AB$304,1)-B258)</f>
        <v/>
      </c>
      <c r="F258" s="22">
        <f>IF(OR($B258="",NOT(ISNUMBER($B258)),NOT(ISNUMBER($C258)),$B258&lt;=0,$C258&gt;$B258),"",SUMIFS($C$5:$C$304,$AB$5:$AB$304,1)-C258)</f>
        <v/>
      </c>
      <c r="G258" s="23">
        <f>IF(OR($B258="",NOT(ISNUMBER($B258)),NOT(ISNUMBER($C258)),$B258&lt;=0,$C258&gt;$B258),"",(C258/B258-F258/E258)/SQRT(((C258+F258)/(B258+E258))*(1-((C258+F258)/(B258+E258)))*(1/B258+1/E258)))</f>
        <v/>
      </c>
      <c r="H258" s="13">
        <f>IF(OR($B258="",NOT(ISNUMBER($B258)),NOT(ISNUMBER($C258)),$B258&lt;=0,$C258&gt;$B258),"",2*(1-NORM.S.DIST(ABS(G258),TRUE)))</f>
        <v/>
      </c>
      <c r="I258" s="24">
        <f>IF(OR($B258="",NOT(ISNUMBER($B258)),NOT(ISNUMBER($C258)),$B258&lt;=0,$C258&gt;$B258),"",COUNTIF($H$5:$H$304,"&lt;"&amp;H258)+1)</f>
        <v/>
      </c>
      <c r="J258" s="13">
        <f>IF(OR($B258="",NOT(ISNUMBER($B258)),NOT(ISNUMBER($C258)),$B258&lt;=0,$C258&gt;$B258),"",I258/$S$5*$S$6)</f>
        <v/>
      </c>
      <c r="K258" s="13">
        <f>IF(OR($B258="",NOT(ISNUMBER($B258)),NOT(ISNUMBER($C258)),$B258&lt;=0,$C258&gt;$B258),"",MIN(1,MINIFS($AA$5:$AA$304,$I$5:$I$304,"&gt;="&amp;I258)))</f>
        <v/>
      </c>
      <c r="L258" s="15">
        <f>IF(OR($B258="",NOT(ISNUMBER($B258)),NOT(ISNUMBER($C258)),$B258&lt;=0,$C258&gt;$B258),"",MAX((((C258/B258)+$S$7^2/(2*B258))/(1+$S$7^2/B258))-(($S$7*SQRT((C258/B258)*(1-(C258/B258))/B258+$S$7^2/(4*B258^2)))/(1+$S$7^2/B258)),0))</f>
        <v/>
      </c>
      <c r="M258" s="15">
        <f>IF(OR($B258="",NOT(ISNUMBER($B258)),NOT(ISNUMBER($C258)),$B258&lt;=0,$C258&gt;$B258),"",MIN((((C258/B258)+$S$7^2/(2*B258))/(1+$S$7^2/B258))+(($S$7*SQRT((C258/B258)*(1-(C258/B258))/B258+$S$7^2/(4*B258^2)))/(1+$S$7^2/B258)),1))</f>
        <v/>
      </c>
      <c r="N258" s="25">
        <f>IF(OR($B258="",NOT(ISNUMBER($B258)),NOT(ISNUMBER($C258)),$B258&lt;=0,$C258&gt;$B258),"",IF(ABS(D258-F258/E258)/(F258/E258)&gt;=$S$8,"stands out","-"))</f>
        <v/>
      </c>
      <c r="O258" s="25">
        <f>IF(OR($B258="",NOT(ISNUMBER($B258)),NOT(ISNUMBER($C258)),$B258&lt;=0,$C258&gt;$B258),"",IF(H258&lt;$S$9,"significant","-"))</f>
        <v/>
      </c>
      <c r="P258" s="4">
        <f>IF(AND(ISNUMBER($C258),ISNUMBER($B258),$C258&gt;$B258),"more conversions than clicks - export one conversion per click",IF(OR($B258="",NOT(ISNUMBER($B258)),NOT(ISNUMBER($C258)),$B258&lt;=0,$C258&gt;$B258),"",IF(K258&lt;$S$6,"survives","-")))</f>
        <v/>
      </c>
      <c r="AA258" s="26">
        <f>IF(OR($B258="",NOT(ISNUMBER($B258)),NOT(ISNUMBER($C258)),$B258&lt;=0,$C258&gt;$B258),"",H258*$S$5/I258)</f>
        <v/>
      </c>
      <c r="AB258" s="5">
        <f>IF(OR($B258="",NOT(ISNUMBER($B258)),NOT(ISNUMBER($C258)),$B258&lt;=0,$C258&gt;$B258),0,1)</f>
        <v/>
      </c>
    </row>
    <row r="259">
      <c r="A259" s="21" t="n"/>
      <c r="B259" s="6" t="n"/>
      <c r="C259" s="6" t="n"/>
      <c r="D259" s="15">
        <f>IF(OR($B259="",NOT(ISNUMBER($B259)),NOT(ISNUMBER($C259)),$B259&lt;=0,$C259&gt;$B259),"",C259/B259)</f>
        <v/>
      </c>
      <c r="E259" s="22">
        <f>IF(OR($B259="",NOT(ISNUMBER($B259)),NOT(ISNUMBER($C259)),$B259&lt;=0,$C259&gt;$B259),"",SUMIFS($B$5:$B$304,$AB$5:$AB$304,1)-B259)</f>
        <v/>
      </c>
      <c r="F259" s="22">
        <f>IF(OR($B259="",NOT(ISNUMBER($B259)),NOT(ISNUMBER($C259)),$B259&lt;=0,$C259&gt;$B259),"",SUMIFS($C$5:$C$304,$AB$5:$AB$304,1)-C259)</f>
        <v/>
      </c>
      <c r="G259" s="23">
        <f>IF(OR($B259="",NOT(ISNUMBER($B259)),NOT(ISNUMBER($C259)),$B259&lt;=0,$C259&gt;$B259),"",(C259/B259-F259/E259)/SQRT(((C259+F259)/(B259+E259))*(1-((C259+F259)/(B259+E259)))*(1/B259+1/E259)))</f>
        <v/>
      </c>
      <c r="H259" s="13">
        <f>IF(OR($B259="",NOT(ISNUMBER($B259)),NOT(ISNUMBER($C259)),$B259&lt;=0,$C259&gt;$B259),"",2*(1-NORM.S.DIST(ABS(G259),TRUE)))</f>
        <v/>
      </c>
      <c r="I259" s="24">
        <f>IF(OR($B259="",NOT(ISNUMBER($B259)),NOT(ISNUMBER($C259)),$B259&lt;=0,$C259&gt;$B259),"",COUNTIF($H$5:$H$304,"&lt;"&amp;H259)+1)</f>
        <v/>
      </c>
      <c r="J259" s="13">
        <f>IF(OR($B259="",NOT(ISNUMBER($B259)),NOT(ISNUMBER($C259)),$B259&lt;=0,$C259&gt;$B259),"",I259/$S$5*$S$6)</f>
        <v/>
      </c>
      <c r="K259" s="13">
        <f>IF(OR($B259="",NOT(ISNUMBER($B259)),NOT(ISNUMBER($C259)),$B259&lt;=0,$C259&gt;$B259),"",MIN(1,MINIFS($AA$5:$AA$304,$I$5:$I$304,"&gt;="&amp;I259)))</f>
        <v/>
      </c>
      <c r="L259" s="15">
        <f>IF(OR($B259="",NOT(ISNUMBER($B259)),NOT(ISNUMBER($C259)),$B259&lt;=0,$C259&gt;$B259),"",MAX((((C259/B259)+$S$7^2/(2*B259))/(1+$S$7^2/B259))-(($S$7*SQRT((C259/B259)*(1-(C259/B259))/B259+$S$7^2/(4*B259^2)))/(1+$S$7^2/B259)),0))</f>
        <v/>
      </c>
      <c r="M259" s="15">
        <f>IF(OR($B259="",NOT(ISNUMBER($B259)),NOT(ISNUMBER($C259)),$B259&lt;=0,$C259&gt;$B259),"",MIN((((C259/B259)+$S$7^2/(2*B259))/(1+$S$7^2/B259))+(($S$7*SQRT((C259/B259)*(1-(C259/B259))/B259+$S$7^2/(4*B259^2)))/(1+$S$7^2/B259)),1))</f>
        <v/>
      </c>
      <c r="N259" s="25">
        <f>IF(OR($B259="",NOT(ISNUMBER($B259)),NOT(ISNUMBER($C259)),$B259&lt;=0,$C259&gt;$B259),"",IF(ABS(D259-F259/E259)/(F259/E259)&gt;=$S$8,"stands out","-"))</f>
        <v/>
      </c>
      <c r="O259" s="25">
        <f>IF(OR($B259="",NOT(ISNUMBER($B259)),NOT(ISNUMBER($C259)),$B259&lt;=0,$C259&gt;$B259),"",IF(H259&lt;$S$9,"significant","-"))</f>
        <v/>
      </c>
      <c r="P259" s="4">
        <f>IF(AND(ISNUMBER($C259),ISNUMBER($B259),$C259&gt;$B259),"more conversions than clicks - export one conversion per click",IF(OR($B259="",NOT(ISNUMBER($B259)),NOT(ISNUMBER($C259)),$B259&lt;=0,$C259&gt;$B259),"",IF(K259&lt;$S$6,"survives","-")))</f>
        <v/>
      </c>
      <c r="AA259" s="26">
        <f>IF(OR($B259="",NOT(ISNUMBER($B259)),NOT(ISNUMBER($C259)),$B259&lt;=0,$C259&gt;$B259),"",H259*$S$5/I259)</f>
        <v/>
      </c>
      <c r="AB259" s="5">
        <f>IF(OR($B259="",NOT(ISNUMBER($B259)),NOT(ISNUMBER($C259)),$B259&lt;=0,$C259&gt;$B259),0,1)</f>
        <v/>
      </c>
    </row>
    <row r="260">
      <c r="A260" s="21" t="n"/>
      <c r="B260" s="6" t="n"/>
      <c r="C260" s="6" t="n"/>
      <c r="D260" s="15">
        <f>IF(OR($B260="",NOT(ISNUMBER($B260)),NOT(ISNUMBER($C260)),$B260&lt;=0,$C260&gt;$B260),"",C260/B260)</f>
        <v/>
      </c>
      <c r="E260" s="22">
        <f>IF(OR($B260="",NOT(ISNUMBER($B260)),NOT(ISNUMBER($C260)),$B260&lt;=0,$C260&gt;$B260),"",SUMIFS($B$5:$B$304,$AB$5:$AB$304,1)-B260)</f>
        <v/>
      </c>
      <c r="F260" s="22">
        <f>IF(OR($B260="",NOT(ISNUMBER($B260)),NOT(ISNUMBER($C260)),$B260&lt;=0,$C260&gt;$B260),"",SUMIFS($C$5:$C$304,$AB$5:$AB$304,1)-C260)</f>
        <v/>
      </c>
      <c r="G260" s="23">
        <f>IF(OR($B260="",NOT(ISNUMBER($B260)),NOT(ISNUMBER($C260)),$B260&lt;=0,$C260&gt;$B260),"",(C260/B260-F260/E260)/SQRT(((C260+F260)/(B260+E260))*(1-((C260+F260)/(B260+E260)))*(1/B260+1/E260)))</f>
        <v/>
      </c>
      <c r="H260" s="13">
        <f>IF(OR($B260="",NOT(ISNUMBER($B260)),NOT(ISNUMBER($C260)),$B260&lt;=0,$C260&gt;$B260),"",2*(1-NORM.S.DIST(ABS(G260),TRUE)))</f>
        <v/>
      </c>
      <c r="I260" s="24">
        <f>IF(OR($B260="",NOT(ISNUMBER($B260)),NOT(ISNUMBER($C260)),$B260&lt;=0,$C260&gt;$B260),"",COUNTIF($H$5:$H$304,"&lt;"&amp;H260)+1)</f>
        <v/>
      </c>
      <c r="J260" s="13">
        <f>IF(OR($B260="",NOT(ISNUMBER($B260)),NOT(ISNUMBER($C260)),$B260&lt;=0,$C260&gt;$B260),"",I260/$S$5*$S$6)</f>
        <v/>
      </c>
      <c r="K260" s="13">
        <f>IF(OR($B260="",NOT(ISNUMBER($B260)),NOT(ISNUMBER($C260)),$B260&lt;=0,$C260&gt;$B260),"",MIN(1,MINIFS($AA$5:$AA$304,$I$5:$I$304,"&gt;="&amp;I260)))</f>
        <v/>
      </c>
      <c r="L260" s="15">
        <f>IF(OR($B260="",NOT(ISNUMBER($B260)),NOT(ISNUMBER($C260)),$B260&lt;=0,$C260&gt;$B260),"",MAX((((C260/B260)+$S$7^2/(2*B260))/(1+$S$7^2/B260))-(($S$7*SQRT((C260/B260)*(1-(C260/B260))/B260+$S$7^2/(4*B260^2)))/(1+$S$7^2/B260)),0))</f>
        <v/>
      </c>
      <c r="M260" s="15">
        <f>IF(OR($B260="",NOT(ISNUMBER($B260)),NOT(ISNUMBER($C260)),$B260&lt;=0,$C260&gt;$B260),"",MIN((((C260/B260)+$S$7^2/(2*B260))/(1+$S$7^2/B260))+(($S$7*SQRT((C260/B260)*(1-(C260/B260))/B260+$S$7^2/(4*B260^2)))/(1+$S$7^2/B260)),1))</f>
        <v/>
      </c>
      <c r="N260" s="25">
        <f>IF(OR($B260="",NOT(ISNUMBER($B260)),NOT(ISNUMBER($C260)),$B260&lt;=0,$C260&gt;$B260),"",IF(ABS(D260-F260/E260)/(F260/E260)&gt;=$S$8,"stands out","-"))</f>
        <v/>
      </c>
      <c r="O260" s="25">
        <f>IF(OR($B260="",NOT(ISNUMBER($B260)),NOT(ISNUMBER($C260)),$B260&lt;=0,$C260&gt;$B260),"",IF(H260&lt;$S$9,"significant","-"))</f>
        <v/>
      </c>
      <c r="P260" s="4">
        <f>IF(AND(ISNUMBER($C260),ISNUMBER($B260),$C260&gt;$B260),"more conversions than clicks - export one conversion per click",IF(OR($B260="",NOT(ISNUMBER($B260)),NOT(ISNUMBER($C260)),$B260&lt;=0,$C260&gt;$B260),"",IF(K260&lt;$S$6,"survives","-")))</f>
        <v/>
      </c>
      <c r="AA260" s="26">
        <f>IF(OR($B260="",NOT(ISNUMBER($B260)),NOT(ISNUMBER($C260)),$B260&lt;=0,$C260&gt;$B260),"",H260*$S$5/I260)</f>
        <v/>
      </c>
      <c r="AB260" s="5">
        <f>IF(OR($B260="",NOT(ISNUMBER($B260)),NOT(ISNUMBER($C260)),$B260&lt;=0,$C260&gt;$B260),0,1)</f>
        <v/>
      </c>
    </row>
    <row r="261">
      <c r="A261" s="21" t="n"/>
      <c r="B261" s="6" t="n"/>
      <c r="C261" s="6" t="n"/>
      <c r="D261" s="15">
        <f>IF(OR($B261="",NOT(ISNUMBER($B261)),NOT(ISNUMBER($C261)),$B261&lt;=0,$C261&gt;$B261),"",C261/B261)</f>
        <v/>
      </c>
      <c r="E261" s="22">
        <f>IF(OR($B261="",NOT(ISNUMBER($B261)),NOT(ISNUMBER($C261)),$B261&lt;=0,$C261&gt;$B261),"",SUMIFS($B$5:$B$304,$AB$5:$AB$304,1)-B261)</f>
        <v/>
      </c>
      <c r="F261" s="22">
        <f>IF(OR($B261="",NOT(ISNUMBER($B261)),NOT(ISNUMBER($C261)),$B261&lt;=0,$C261&gt;$B261),"",SUMIFS($C$5:$C$304,$AB$5:$AB$304,1)-C261)</f>
        <v/>
      </c>
      <c r="G261" s="23">
        <f>IF(OR($B261="",NOT(ISNUMBER($B261)),NOT(ISNUMBER($C261)),$B261&lt;=0,$C261&gt;$B261),"",(C261/B261-F261/E261)/SQRT(((C261+F261)/(B261+E261))*(1-((C261+F261)/(B261+E261)))*(1/B261+1/E261)))</f>
        <v/>
      </c>
      <c r="H261" s="13">
        <f>IF(OR($B261="",NOT(ISNUMBER($B261)),NOT(ISNUMBER($C261)),$B261&lt;=0,$C261&gt;$B261),"",2*(1-NORM.S.DIST(ABS(G261),TRUE)))</f>
        <v/>
      </c>
      <c r="I261" s="24">
        <f>IF(OR($B261="",NOT(ISNUMBER($B261)),NOT(ISNUMBER($C261)),$B261&lt;=0,$C261&gt;$B261),"",COUNTIF($H$5:$H$304,"&lt;"&amp;H261)+1)</f>
        <v/>
      </c>
      <c r="J261" s="13">
        <f>IF(OR($B261="",NOT(ISNUMBER($B261)),NOT(ISNUMBER($C261)),$B261&lt;=0,$C261&gt;$B261),"",I261/$S$5*$S$6)</f>
        <v/>
      </c>
      <c r="K261" s="13">
        <f>IF(OR($B261="",NOT(ISNUMBER($B261)),NOT(ISNUMBER($C261)),$B261&lt;=0,$C261&gt;$B261),"",MIN(1,MINIFS($AA$5:$AA$304,$I$5:$I$304,"&gt;="&amp;I261)))</f>
        <v/>
      </c>
      <c r="L261" s="15">
        <f>IF(OR($B261="",NOT(ISNUMBER($B261)),NOT(ISNUMBER($C261)),$B261&lt;=0,$C261&gt;$B261),"",MAX((((C261/B261)+$S$7^2/(2*B261))/(1+$S$7^2/B261))-(($S$7*SQRT((C261/B261)*(1-(C261/B261))/B261+$S$7^2/(4*B261^2)))/(1+$S$7^2/B261)),0))</f>
        <v/>
      </c>
      <c r="M261" s="15">
        <f>IF(OR($B261="",NOT(ISNUMBER($B261)),NOT(ISNUMBER($C261)),$B261&lt;=0,$C261&gt;$B261),"",MIN((((C261/B261)+$S$7^2/(2*B261))/(1+$S$7^2/B261))+(($S$7*SQRT((C261/B261)*(1-(C261/B261))/B261+$S$7^2/(4*B261^2)))/(1+$S$7^2/B261)),1))</f>
        <v/>
      </c>
      <c r="N261" s="25">
        <f>IF(OR($B261="",NOT(ISNUMBER($B261)),NOT(ISNUMBER($C261)),$B261&lt;=0,$C261&gt;$B261),"",IF(ABS(D261-F261/E261)/(F261/E261)&gt;=$S$8,"stands out","-"))</f>
        <v/>
      </c>
      <c r="O261" s="25">
        <f>IF(OR($B261="",NOT(ISNUMBER($B261)),NOT(ISNUMBER($C261)),$B261&lt;=0,$C261&gt;$B261),"",IF(H261&lt;$S$9,"significant","-"))</f>
        <v/>
      </c>
      <c r="P261" s="4">
        <f>IF(AND(ISNUMBER($C261),ISNUMBER($B261),$C261&gt;$B261),"more conversions than clicks - export one conversion per click",IF(OR($B261="",NOT(ISNUMBER($B261)),NOT(ISNUMBER($C261)),$B261&lt;=0,$C261&gt;$B261),"",IF(K261&lt;$S$6,"survives","-")))</f>
        <v/>
      </c>
      <c r="AA261" s="26">
        <f>IF(OR($B261="",NOT(ISNUMBER($B261)),NOT(ISNUMBER($C261)),$B261&lt;=0,$C261&gt;$B261),"",H261*$S$5/I261)</f>
        <v/>
      </c>
      <c r="AB261" s="5">
        <f>IF(OR($B261="",NOT(ISNUMBER($B261)),NOT(ISNUMBER($C261)),$B261&lt;=0,$C261&gt;$B261),0,1)</f>
        <v/>
      </c>
    </row>
    <row r="262">
      <c r="A262" s="21" t="n"/>
      <c r="B262" s="6" t="n"/>
      <c r="C262" s="6" t="n"/>
      <c r="D262" s="15">
        <f>IF(OR($B262="",NOT(ISNUMBER($B262)),NOT(ISNUMBER($C262)),$B262&lt;=0,$C262&gt;$B262),"",C262/B262)</f>
        <v/>
      </c>
      <c r="E262" s="22">
        <f>IF(OR($B262="",NOT(ISNUMBER($B262)),NOT(ISNUMBER($C262)),$B262&lt;=0,$C262&gt;$B262),"",SUMIFS($B$5:$B$304,$AB$5:$AB$304,1)-B262)</f>
        <v/>
      </c>
      <c r="F262" s="22">
        <f>IF(OR($B262="",NOT(ISNUMBER($B262)),NOT(ISNUMBER($C262)),$B262&lt;=0,$C262&gt;$B262),"",SUMIFS($C$5:$C$304,$AB$5:$AB$304,1)-C262)</f>
        <v/>
      </c>
      <c r="G262" s="23">
        <f>IF(OR($B262="",NOT(ISNUMBER($B262)),NOT(ISNUMBER($C262)),$B262&lt;=0,$C262&gt;$B262),"",(C262/B262-F262/E262)/SQRT(((C262+F262)/(B262+E262))*(1-((C262+F262)/(B262+E262)))*(1/B262+1/E262)))</f>
        <v/>
      </c>
      <c r="H262" s="13">
        <f>IF(OR($B262="",NOT(ISNUMBER($B262)),NOT(ISNUMBER($C262)),$B262&lt;=0,$C262&gt;$B262),"",2*(1-NORM.S.DIST(ABS(G262),TRUE)))</f>
        <v/>
      </c>
      <c r="I262" s="24">
        <f>IF(OR($B262="",NOT(ISNUMBER($B262)),NOT(ISNUMBER($C262)),$B262&lt;=0,$C262&gt;$B262),"",COUNTIF($H$5:$H$304,"&lt;"&amp;H262)+1)</f>
        <v/>
      </c>
      <c r="J262" s="13">
        <f>IF(OR($B262="",NOT(ISNUMBER($B262)),NOT(ISNUMBER($C262)),$B262&lt;=0,$C262&gt;$B262),"",I262/$S$5*$S$6)</f>
        <v/>
      </c>
      <c r="K262" s="13">
        <f>IF(OR($B262="",NOT(ISNUMBER($B262)),NOT(ISNUMBER($C262)),$B262&lt;=0,$C262&gt;$B262),"",MIN(1,MINIFS($AA$5:$AA$304,$I$5:$I$304,"&gt;="&amp;I262)))</f>
        <v/>
      </c>
      <c r="L262" s="15">
        <f>IF(OR($B262="",NOT(ISNUMBER($B262)),NOT(ISNUMBER($C262)),$B262&lt;=0,$C262&gt;$B262),"",MAX((((C262/B262)+$S$7^2/(2*B262))/(1+$S$7^2/B262))-(($S$7*SQRT((C262/B262)*(1-(C262/B262))/B262+$S$7^2/(4*B262^2)))/(1+$S$7^2/B262)),0))</f>
        <v/>
      </c>
      <c r="M262" s="15">
        <f>IF(OR($B262="",NOT(ISNUMBER($B262)),NOT(ISNUMBER($C262)),$B262&lt;=0,$C262&gt;$B262),"",MIN((((C262/B262)+$S$7^2/(2*B262))/(1+$S$7^2/B262))+(($S$7*SQRT((C262/B262)*(1-(C262/B262))/B262+$S$7^2/(4*B262^2)))/(1+$S$7^2/B262)),1))</f>
        <v/>
      </c>
      <c r="N262" s="25">
        <f>IF(OR($B262="",NOT(ISNUMBER($B262)),NOT(ISNUMBER($C262)),$B262&lt;=0,$C262&gt;$B262),"",IF(ABS(D262-F262/E262)/(F262/E262)&gt;=$S$8,"stands out","-"))</f>
        <v/>
      </c>
      <c r="O262" s="25">
        <f>IF(OR($B262="",NOT(ISNUMBER($B262)),NOT(ISNUMBER($C262)),$B262&lt;=0,$C262&gt;$B262),"",IF(H262&lt;$S$9,"significant","-"))</f>
        <v/>
      </c>
      <c r="P262" s="4">
        <f>IF(AND(ISNUMBER($C262),ISNUMBER($B262),$C262&gt;$B262),"more conversions than clicks - export one conversion per click",IF(OR($B262="",NOT(ISNUMBER($B262)),NOT(ISNUMBER($C262)),$B262&lt;=0,$C262&gt;$B262),"",IF(K262&lt;$S$6,"survives","-")))</f>
        <v/>
      </c>
      <c r="AA262" s="26">
        <f>IF(OR($B262="",NOT(ISNUMBER($B262)),NOT(ISNUMBER($C262)),$B262&lt;=0,$C262&gt;$B262),"",H262*$S$5/I262)</f>
        <v/>
      </c>
      <c r="AB262" s="5">
        <f>IF(OR($B262="",NOT(ISNUMBER($B262)),NOT(ISNUMBER($C262)),$B262&lt;=0,$C262&gt;$B262),0,1)</f>
        <v/>
      </c>
    </row>
    <row r="263">
      <c r="A263" s="21" t="n"/>
      <c r="B263" s="6" t="n"/>
      <c r="C263" s="6" t="n"/>
      <c r="D263" s="15">
        <f>IF(OR($B263="",NOT(ISNUMBER($B263)),NOT(ISNUMBER($C263)),$B263&lt;=0,$C263&gt;$B263),"",C263/B263)</f>
        <v/>
      </c>
      <c r="E263" s="22">
        <f>IF(OR($B263="",NOT(ISNUMBER($B263)),NOT(ISNUMBER($C263)),$B263&lt;=0,$C263&gt;$B263),"",SUMIFS($B$5:$B$304,$AB$5:$AB$304,1)-B263)</f>
        <v/>
      </c>
      <c r="F263" s="22">
        <f>IF(OR($B263="",NOT(ISNUMBER($B263)),NOT(ISNUMBER($C263)),$B263&lt;=0,$C263&gt;$B263),"",SUMIFS($C$5:$C$304,$AB$5:$AB$304,1)-C263)</f>
        <v/>
      </c>
      <c r="G263" s="23">
        <f>IF(OR($B263="",NOT(ISNUMBER($B263)),NOT(ISNUMBER($C263)),$B263&lt;=0,$C263&gt;$B263),"",(C263/B263-F263/E263)/SQRT(((C263+F263)/(B263+E263))*(1-((C263+F263)/(B263+E263)))*(1/B263+1/E263)))</f>
        <v/>
      </c>
      <c r="H263" s="13">
        <f>IF(OR($B263="",NOT(ISNUMBER($B263)),NOT(ISNUMBER($C263)),$B263&lt;=0,$C263&gt;$B263),"",2*(1-NORM.S.DIST(ABS(G263),TRUE)))</f>
        <v/>
      </c>
      <c r="I263" s="24">
        <f>IF(OR($B263="",NOT(ISNUMBER($B263)),NOT(ISNUMBER($C263)),$B263&lt;=0,$C263&gt;$B263),"",COUNTIF($H$5:$H$304,"&lt;"&amp;H263)+1)</f>
        <v/>
      </c>
      <c r="J263" s="13">
        <f>IF(OR($B263="",NOT(ISNUMBER($B263)),NOT(ISNUMBER($C263)),$B263&lt;=0,$C263&gt;$B263),"",I263/$S$5*$S$6)</f>
        <v/>
      </c>
      <c r="K263" s="13">
        <f>IF(OR($B263="",NOT(ISNUMBER($B263)),NOT(ISNUMBER($C263)),$B263&lt;=0,$C263&gt;$B263),"",MIN(1,MINIFS($AA$5:$AA$304,$I$5:$I$304,"&gt;="&amp;I263)))</f>
        <v/>
      </c>
      <c r="L263" s="15">
        <f>IF(OR($B263="",NOT(ISNUMBER($B263)),NOT(ISNUMBER($C263)),$B263&lt;=0,$C263&gt;$B263),"",MAX((((C263/B263)+$S$7^2/(2*B263))/(1+$S$7^2/B263))-(($S$7*SQRT((C263/B263)*(1-(C263/B263))/B263+$S$7^2/(4*B263^2)))/(1+$S$7^2/B263)),0))</f>
        <v/>
      </c>
      <c r="M263" s="15">
        <f>IF(OR($B263="",NOT(ISNUMBER($B263)),NOT(ISNUMBER($C263)),$B263&lt;=0,$C263&gt;$B263),"",MIN((((C263/B263)+$S$7^2/(2*B263))/(1+$S$7^2/B263))+(($S$7*SQRT((C263/B263)*(1-(C263/B263))/B263+$S$7^2/(4*B263^2)))/(1+$S$7^2/B263)),1))</f>
        <v/>
      </c>
      <c r="N263" s="25">
        <f>IF(OR($B263="",NOT(ISNUMBER($B263)),NOT(ISNUMBER($C263)),$B263&lt;=0,$C263&gt;$B263),"",IF(ABS(D263-F263/E263)/(F263/E263)&gt;=$S$8,"stands out","-"))</f>
        <v/>
      </c>
      <c r="O263" s="25">
        <f>IF(OR($B263="",NOT(ISNUMBER($B263)),NOT(ISNUMBER($C263)),$B263&lt;=0,$C263&gt;$B263),"",IF(H263&lt;$S$9,"significant","-"))</f>
        <v/>
      </c>
      <c r="P263" s="4">
        <f>IF(AND(ISNUMBER($C263),ISNUMBER($B263),$C263&gt;$B263),"more conversions than clicks - export one conversion per click",IF(OR($B263="",NOT(ISNUMBER($B263)),NOT(ISNUMBER($C263)),$B263&lt;=0,$C263&gt;$B263),"",IF(K263&lt;$S$6,"survives","-")))</f>
        <v/>
      </c>
      <c r="AA263" s="26">
        <f>IF(OR($B263="",NOT(ISNUMBER($B263)),NOT(ISNUMBER($C263)),$B263&lt;=0,$C263&gt;$B263),"",H263*$S$5/I263)</f>
        <v/>
      </c>
      <c r="AB263" s="5">
        <f>IF(OR($B263="",NOT(ISNUMBER($B263)),NOT(ISNUMBER($C263)),$B263&lt;=0,$C263&gt;$B263),0,1)</f>
        <v/>
      </c>
    </row>
    <row r="264">
      <c r="A264" s="21" t="n"/>
      <c r="B264" s="6" t="n"/>
      <c r="C264" s="6" t="n"/>
      <c r="D264" s="15">
        <f>IF(OR($B264="",NOT(ISNUMBER($B264)),NOT(ISNUMBER($C264)),$B264&lt;=0,$C264&gt;$B264),"",C264/B264)</f>
        <v/>
      </c>
      <c r="E264" s="22">
        <f>IF(OR($B264="",NOT(ISNUMBER($B264)),NOT(ISNUMBER($C264)),$B264&lt;=0,$C264&gt;$B264),"",SUMIFS($B$5:$B$304,$AB$5:$AB$304,1)-B264)</f>
        <v/>
      </c>
      <c r="F264" s="22">
        <f>IF(OR($B264="",NOT(ISNUMBER($B264)),NOT(ISNUMBER($C264)),$B264&lt;=0,$C264&gt;$B264),"",SUMIFS($C$5:$C$304,$AB$5:$AB$304,1)-C264)</f>
        <v/>
      </c>
      <c r="G264" s="23">
        <f>IF(OR($B264="",NOT(ISNUMBER($B264)),NOT(ISNUMBER($C264)),$B264&lt;=0,$C264&gt;$B264),"",(C264/B264-F264/E264)/SQRT(((C264+F264)/(B264+E264))*(1-((C264+F264)/(B264+E264)))*(1/B264+1/E264)))</f>
        <v/>
      </c>
      <c r="H264" s="13">
        <f>IF(OR($B264="",NOT(ISNUMBER($B264)),NOT(ISNUMBER($C264)),$B264&lt;=0,$C264&gt;$B264),"",2*(1-NORM.S.DIST(ABS(G264),TRUE)))</f>
        <v/>
      </c>
      <c r="I264" s="24">
        <f>IF(OR($B264="",NOT(ISNUMBER($B264)),NOT(ISNUMBER($C264)),$B264&lt;=0,$C264&gt;$B264),"",COUNTIF($H$5:$H$304,"&lt;"&amp;H264)+1)</f>
        <v/>
      </c>
      <c r="J264" s="13">
        <f>IF(OR($B264="",NOT(ISNUMBER($B264)),NOT(ISNUMBER($C264)),$B264&lt;=0,$C264&gt;$B264),"",I264/$S$5*$S$6)</f>
        <v/>
      </c>
      <c r="K264" s="13">
        <f>IF(OR($B264="",NOT(ISNUMBER($B264)),NOT(ISNUMBER($C264)),$B264&lt;=0,$C264&gt;$B264),"",MIN(1,MINIFS($AA$5:$AA$304,$I$5:$I$304,"&gt;="&amp;I264)))</f>
        <v/>
      </c>
      <c r="L264" s="15">
        <f>IF(OR($B264="",NOT(ISNUMBER($B264)),NOT(ISNUMBER($C264)),$B264&lt;=0,$C264&gt;$B264),"",MAX((((C264/B264)+$S$7^2/(2*B264))/(1+$S$7^2/B264))-(($S$7*SQRT((C264/B264)*(1-(C264/B264))/B264+$S$7^2/(4*B264^2)))/(1+$S$7^2/B264)),0))</f>
        <v/>
      </c>
      <c r="M264" s="15">
        <f>IF(OR($B264="",NOT(ISNUMBER($B264)),NOT(ISNUMBER($C264)),$B264&lt;=0,$C264&gt;$B264),"",MIN((((C264/B264)+$S$7^2/(2*B264))/(1+$S$7^2/B264))+(($S$7*SQRT((C264/B264)*(1-(C264/B264))/B264+$S$7^2/(4*B264^2)))/(1+$S$7^2/B264)),1))</f>
        <v/>
      </c>
      <c r="N264" s="25">
        <f>IF(OR($B264="",NOT(ISNUMBER($B264)),NOT(ISNUMBER($C264)),$B264&lt;=0,$C264&gt;$B264),"",IF(ABS(D264-F264/E264)/(F264/E264)&gt;=$S$8,"stands out","-"))</f>
        <v/>
      </c>
      <c r="O264" s="25">
        <f>IF(OR($B264="",NOT(ISNUMBER($B264)),NOT(ISNUMBER($C264)),$B264&lt;=0,$C264&gt;$B264),"",IF(H264&lt;$S$9,"significant","-"))</f>
        <v/>
      </c>
      <c r="P264" s="4">
        <f>IF(AND(ISNUMBER($C264),ISNUMBER($B264),$C264&gt;$B264),"more conversions than clicks - export one conversion per click",IF(OR($B264="",NOT(ISNUMBER($B264)),NOT(ISNUMBER($C264)),$B264&lt;=0,$C264&gt;$B264),"",IF(K264&lt;$S$6,"survives","-")))</f>
        <v/>
      </c>
      <c r="AA264" s="26">
        <f>IF(OR($B264="",NOT(ISNUMBER($B264)),NOT(ISNUMBER($C264)),$B264&lt;=0,$C264&gt;$B264),"",H264*$S$5/I264)</f>
        <v/>
      </c>
      <c r="AB264" s="5">
        <f>IF(OR($B264="",NOT(ISNUMBER($B264)),NOT(ISNUMBER($C264)),$B264&lt;=0,$C264&gt;$B264),0,1)</f>
        <v/>
      </c>
    </row>
    <row r="265">
      <c r="A265" s="21" t="n"/>
      <c r="B265" s="6" t="n"/>
      <c r="C265" s="6" t="n"/>
      <c r="D265" s="15">
        <f>IF(OR($B265="",NOT(ISNUMBER($B265)),NOT(ISNUMBER($C265)),$B265&lt;=0,$C265&gt;$B265),"",C265/B265)</f>
        <v/>
      </c>
      <c r="E265" s="22">
        <f>IF(OR($B265="",NOT(ISNUMBER($B265)),NOT(ISNUMBER($C265)),$B265&lt;=0,$C265&gt;$B265),"",SUMIFS($B$5:$B$304,$AB$5:$AB$304,1)-B265)</f>
        <v/>
      </c>
      <c r="F265" s="22">
        <f>IF(OR($B265="",NOT(ISNUMBER($B265)),NOT(ISNUMBER($C265)),$B265&lt;=0,$C265&gt;$B265),"",SUMIFS($C$5:$C$304,$AB$5:$AB$304,1)-C265)</f>
        <v/>
      </c>
      <c r="G265" s="23">
        <f>IF(OR($B265="",NOT(ISNUMBER($B265)),NOT(ISNUMBER($C265)),$B265&lt;=0,$C265&gt;$B265),"",(C265/B265-F265/E265)/SQRT(((C265+F265)/(B265+E265))*(1-((C265+F265)/(B265+E265)))*(1/B265+1/E265)))</f>
        <v/>
      </c>
      <c r="H265" s="13">
        <f>IF(OR($B265="",NOT(ISNUMBER($B265)),NOT(ISNUMBER($C265)),$B265&lt;=0,$C265&gt;$B265),"",2*(1-NORM.S.DIST(ABS(G265),TRUE)))</f>
        <v/>
      </c>
      <c r="I265" s="24">
        <f>IF(OR($B265="",NOT(ISNUMBER($B265)),NOT(ISNUMBER($C265)),$B265&lt;=0,$C265&gt;$B265),"",COUNTIF($H$5:$H$304,"&lt;"&amp;H265)+1)</f>
        <v/>
      </c>
      <c r="J265" s="13">
        <f>IF(OR($B265="",NOT(ISNUMBER($B265)),NOT(ISNUMBER($C265)),$B265&lt;=0,$C265&gt;$B265),"",I265/$S$5*$S$6)</f>
        <v/>
      </c>
      <c r="K265" s="13">
        <f>IF(OR($B265="",NOT(ISNUMBER($B265)),NOT(ISNUMBER($C265)),$B265&lt;=0,$C265&gt;$B265),"",MIN(1,MINIFS($AA$5:$AA$304,$I$5:$I$304,"&gt;="&amp;I265)))</f>
        <v/>
      </c>
      <c r="L265" s="15">
        <f>IF(OR($B265="",NOT(ISNUMBER($B265)),NOT(ISNUMBER($C265)),$B265&lt;=0,$C265&gt;$B265),"",MAX((((C265/B265)+$S$7^2/(2*B265))/(1+$S$7^2/B265))-(($S$7*SQRT((C265/B265)*(1-(C265/B265))/B265+$S$7^2/(4*B265^2)))/(1+$S$7^2/B265)),0))</f>
        <v/>
      </c>
      <c r="M265" s="15">
        <f>IF(OR($B265="",NOT(ISNUMBER($B265)),NOT(ISNUMBER($C265)),$B265&lt;=0,$C265&gt;$B265),"",MIN((((C265/B265)+$S$7^2/(2*B265))/(1+$S$7^2/B265))+(($S$7*SQRT((C265/B265)*(1-(C265/B265))/B265+$S$7^2/(4*B265^2)))/(1+$S$7^2/B265)),1))</f>
        <v/>
      </c>
      <c r="N265" s="25">
        <f>IF(OR($B265="",NOT(ISNUMBER($B265)),NOT(ISNUMBER($C265)),$B265&lt;=0,$C265&gt;$B265),"",IF(ABS(D265-F265/E265)/(F265/E265)&gt;=$S$8,"stands out","-"))</f>
        <v/>
      </c>
      <c r="O265" s="25">
        <f>IF(OR($B265="",NOT(ISNUMBER($B265)),NOT(ISNUMBER($C265)),$B265&lt;=0,$C265&gt;$B265),"",IF(H265&lt;$S$9,"significant","-"))</f>
        <v/>
      </c>
      <c r="P265" s="4">
        <f>IF(AND(ISNUMBER($C265),ISNUMBER($B265),$C265&gt;$B265),"more conversions than clicks - export one conversion per click",IF(OR($B265="",NOT(ISNUMBER($B265)),NOT(ISNUMBER($C265)),$B265&lt;=0,$C265&gt;$B265),"",IF(K265&lt;$S$6,"survives","-")))</f>
        <v/>
      </c>
      <c r="AA265" s="26">
        <f>IF(OR($B265="",NOT(ISNUMBER($B265)),NOT(ISNUMBER($C265)),$B265&lt;=0,$C265&gt;$B265),"",H265*$S$5/I265)</f>
        <v/>
      </c>
      <c r="AB265" s="5">
        <f>IF(OR($B265="",NOT(ISNUMBER($B265)),NOT(ISNUMBER($C265)),$B265&lt;=0,$C265&gt;$B265),0,1)</f>
        <v/>
      </c>
    </row>
    <row r="266">
      <c r="A266" s="21" t="n"/>
      <c r="B266" s="6" t="n"/>
      <c r="C266" s="6" t="n"/>
      <c r="D266" s="15">
        <f>IF(OR($B266="",NOT(ISNUMBER($B266)),NOT(ISNUMBER($C266)),$B266&lt;=0,$C266&gt;$B266),"",C266/B266)</f>
        <v/>
      </c>
      <c r="E266" s="22">
        <f>IF(OR($B266="",NOT(ISNUMBER($B266)),NOT(ISNUMBER($C266)),$B266&lt;=0,$C266&gt;$B266),"",SUMIFS($B$5:$B$304,$AB$5:$AB$304,1)-B266)</f>
        <v/>
      </c>
      <c r="F266" s="22">
        <f>IF(OR($B266="",NOT(ISNUMBER($B266)),NOT(ISNUMBER($C266)),$B266&lt;=0,$C266&gt;$B266),"",SUMIFS($C$5:$C$304,$AB$5:$AB$304,1)-C266)</f>
        <v/>
      </c>
      <c r="G266" s="23">
        <f>IF(OR($B266="",NOT(ISNUMBER($B266)),NOT(ISNUMBER($C266)),$B266&lt;=0,$C266&gt;$B266),"",(C266/B266-F266/E266)/SQRT(((C266+F266)/(B266+E266))*(1-((C266+F266)/(B266+E266)))*(1/B266+1/E266)))</f>
        <v/>
      </c>
      <c r="H266" s="13">
        <f>IF(OR($B266="",NOT(ISNUMBER($B266)),NOT(ISNUMBER($C266)),$B266&lt;=0,$C266&gt;$B266),"",2*(1-NORM.S.DIST(ABS(G266),TRUE)))</f>
        <v/>
      </c>
      <c r="I266" s="24">
        <f>IF(OR($B266="",NOT(ISNUMBER($B266)),NOT(ISNUMBER($C266)),$B266&lt;=0,$C266&gt;$B266),"",COUNTIF($H$5:$H$304,"&lt;"&amp;H266)+1)</f>
        <v/>
      </c>
      <c r="J266" s="13">
        <f>IF(OR($B266="",NOT(ISNUMBER($B266)),NOT(ISNUMBER($C266)),$B266&lt;=0,$C266&gt;$B266),"",I266/$S$5*$S$6)</f>
        <v/>
      </c>
      <c r="K266" s="13">
        <f>IF(OR($B266="",NOT(ISNUMBER($B266)),NOT(ISNUMBER($C266)),$B266&lt;=0,$C266&gt;$B266),"",MIN(1,MINIFS($AA$5:$AA$304,$I$5:$I$304,"&gt;="&amp;I266)))</f>
        <v/>
      </c>
      <c r="L266" s="15">
        <f>IF(OR($B266="",NOT(ISNUMBER($B266)),NOT(ISNUMBER($C266)),$B266&lt;=0,$C266&gt;$B266),"",MAX((((C266/B266)+$S$7^2/(2*B266))/(1+$S$7^2/B266))-(($S$7*SQRT((C266/B266)*(1-(C266/B266))/B266+$S$7^2/(4*B266^2)))/(1+$S$7^2/B266)),0))</f>
        <v/>
      </c>
      <c r="M266" s="15">
        <f>IF(OR($B266="",NOT(ISNUMBER($B266)),NOT(ISNUMBER($C266)),$B266&lt;=0,$C266&gt;$B266),"",MIN((((C266/B266)+$S$7^2/(2*B266))/(1+$S$7^2/B266))+(($S$7*SQRT((C266/B266)*(1-(C266/B266))/B266+$S$7^2/(4*B266^2)))/(1+$S$7^2/B266)),1))</f>
        <v/>
      </c>
      <c r="N266" s="25">
        <f>IF(OR($B266="",NOT(ISNUMBER($B266)),NOT(ISNUMBER($C266)),$B266&lt;=0,$C266&gt;$B266),"",IF(ABS(D266-F266/E266)/(F266/E266)&gt;=$S$8,"stands out","-"))</f>
        <v/>
      </c>
      <c r="O266" s="25">
        <f>IF(OR($B266="",NOT(ISNUMBER($B266)),NOT(ISNUMBER($C266)),$B266&lt;=0,$C266&gt;$B266),"",IF(H266&lt;$S$9,"significant","-"))</f>
        <v/>
      </c>
      <c r="P266" s="4">
        <f>IF(AND(ISNUMBER($C266),ISNUMBER($B266),$C266&gt;$B266),"more conversions than clicks - export one conversion per click",IF(OR($B266="",NOT(ISNUMBER($B266)),NOT(ISNUMBER($C266)),$B266&lt;=0,$C266&gt;$B266),"",IF(K266&lt;$S$6,"survives","-")))</f>
        <v/>
      </c>
      <c r="AA266" s="26">
        <f>IF(OR($B266="",NOT(ISNUMBER($B266)),NOT(ISNUMBER($C266)),$B266&lt;=0,$C266&gt;$B266),"",H266*$S$5/I266)</f>
        <v/>
      </c>
      <c r="AB266" s="5">
        <f>IF(OR($B266="",NOT(ISNUMBER($B266)),NOT(ISNUMBER($C266)),$B266&lt;=0,$C266&gt;$B266),0,1)</f>
        <v/>
      </c>
    </row>
    <row r="267">
      <c r="A267" s="21" t="n"/>
      <c r="B267" s="6" t="n"/>
      <c r="C267" s="6" t="n"/>
      <c r="D267" s="15">
        <f>IF(OR($B267="",NOT(ISNUMBER($B267)),NOT(ISNUMBER($C267)),$B267&lt;=0,$C267&gt;$B267),"",C267/B267)</f>
        <v/>
      </c>
      <c r="E267" s="22">
        <f>IF(OR($B267="",NOT(ISNUMBER($B267)),NOT(ISNUMBER($C267)),$B267&lt;=0,$C267&gt;$B267),"",SUMIFS($B$5:$B$304,$AB$5:$AB$304,1)-B267)</f>
        <v/>
      </c>
      <c r="F267" s="22">
        <f>IF(OR($B267="",NOT(ISNUMBER($B267)),NOT(ISNUMBER($C267)),$B267&lt;=0,$C267&gt;$B267),"",SUMIFS($C$5:$C$304,$AB$5:$AB$304,1)-C267)</f>
        <v/>
      </c>
      <c r="G267" s="23">
        <f>IF(OR($B267="",NOT(ISNUMBER($B267)),NOT(ISNUMBER($C267)),$B267&lt;=0,$C267&gt;$B267),"",(C267/B267-F267/E267)/SQRT(((C267+F267)/(B267+E267))*(1-((C267+F267)/(B267+E267)))*(1/B267+1/E267)))</f>
        <v/>
      </c>
      <c r="H267" s="13">
        <f>IF(OR($B267="",NOT(ISNUMBER($B267)),NOT(ISNUMBER($C267)),$B267&lt;=0,$C267&gt;$B267),"",2*(1-NORM.S.DIST(ABS(G267),TRUE)))</f>
        <v/>
      </c>
      <c r="I267" s="24">
        <f>IF(OR($B267="",NOT(ISNUMBER($B267)),NOT(ISNUMBER($C267)),$B267&lt;=0,$C267&gt;$B267),"",COUNTIF($H$5:$H$304,"&lt;"&amp;H267)+1)</f>
        <v/>
      </c>
      <c r="J267" s="13">
        <f>IF(OR($B267="",NOT(ISNUMBER($B267)),NOT(ISNUMBER($C267)),$B267&lt;=0,$C267&gt;$B267),"",I267/$S$5*$S$6)</f>
        <v/>
      </c>
      <c r="K267" s="13">
        <f>IF(OR($B267="",NOT(ISNUMBER($B267)),NOT(ISNUMBER($C267)),$B267&lt;=0,$C267&gt;$B267),"",MIN(1,MINIFS($AA$5:$AA$304,$I$5:$I$304,"&gt;="&amp;I267)))</f>
        <v/>
      </c>
      <c r="L267" s="15">
        <f>IF(OR($B267="",NOT(ISNUMBER($B267)),NOT(ISNUMBER($C267)),$B267&lt;=0,$C267&gt;$B267),"",MAX((((C267/B267)+$S$7^2/(2*B267))/(1+$S$7^2/B267))-(($S$7*SQRT((C267/B267)*(1-(C267/B267))/B267+$S$7^2/(4*B267^2)))/(1+$S$7^2/B267)),0))</f>
        <v/>
      </c>
      <c r="M267" s="15">
        <f>IF(OR($B267="",NOT(ISNUMBER($B267)),NOT(ISNUMBER($C267)),$B267&lt;=0,$C267&gt;$B267),"",MIN((((C267/B267)+$S$7^2/(2*B267))/(1+$S$7^2/B267))+(($S$7*SQRT((C267/B267)*(1-(C267/B267))/B267+$S$7^2/(4*B267^2)))/(1+$S$7^2/B267)),1))</f>
        <v/>
      </c>
      <c r="N267" s="25">
        <f>IF(OR($B267="",NOT(ISNUMBER($B267)),NOT(ISNUMBER($C267)),$B267&lt;=0,$C267&gt;$B267),"",IF(ABS(D267-F267/E267)/(F267/E267)&gt;=$S$8,"stands out","-"))</f>
        <v/>
      </c>
      <c r="O267" s="25">
        <f>IF(OR($B267="",NOT(ISNUMBER($B267)),NOT(ISNUMBER($C267)),$B267&lt;=0,$C267&gt;$B267),"",IF(H267&lt;$S$9,"significant","-"))</f>
        <v/>
      </c>
      <c r="P267" s="4">
        <f>IF(AND(ISNUMBER($C267),ISNUMBER($B267),$C267&gt;$B267),"more conversions than clicks - export one conversion per click",IF(OR($B267="",NOT(ISNUMBER($B267)),NOT(ISNUMBER($C267)),$B267&lt;=0,$C267&gt;$B267),"",IF(K267&lt;$S$6,"survives","-")))</f>
        <v/>
      </c>
      <c r="AA267" s="26">
        <f>IF(OR($B267="",NOT(ISNUMBER($B267)),NOT(ISNUMBER($C267)),$B267&lt;=0,$C267&gt;$B267),"",H267*$S$5/I267)</f>
        <v/>
      </c>
      <c r="AB267" s="5">
        <f>IF(OR($B267="",NOT(ISNUMBER($B267)),NOT(ISNUMBER($C267)),$B267&lt;=0,$C267&gt;$B267),0,1)</f>
        <v/>
      </c>
    </row>
    <row r="268">
      <c r="A268" s="21" t="n"/>
      <c r="B268" s="6" t="n"/>
      <c r="C268" s="6" t="n"/>
      <c r="D268" s="15">
        <f>IF(OR($B268="",NOT(ISNUMBER($B268)),NOT(ISNUMBER($C268)),$B268&lt;=0,$C268&gt;$B268),"",C268/B268)</f>
        <v/>
      </c>
      <c r="E268" s="22">
        <f>IF(OR($B268="",NOT(ISNUMBER($B268)),NOT(ISNUMBER($C268)),$B268&lt;=0,$C268&gt;$B268),"",SUMIFS($B$5:$B$304,$AB$5:$AB$304,1)-B268)</f>
        <v/>
      </c>
      <c r="F268" s="22">
        <f>IF(OR($B268="",NOT(ISNUMBER($B268)),NOT(ISNUMBER($C268)),$B268&lt;=0,$C268&gt;$B268),"",SUMIFS($C$5:$C$304,$AB$5:$AB$304,1)-C268)</f>
        <v/>
      </c>
      <c r="G268" s="23">
        <f>IF(OR($B268="",NOT(ISNUMBER($B268)),NOT(ISNUMBER($C268)),$B268&lt;=0,$C268&gt;$B268),"",(C268/B268-F268/E268)/SQRT(((C268+F268)/(B268+E268))*(1-((C268+F268)/(B268+E268)))*(1/B268+1/E268)))</f>
        <v/>
      </c>
      <c r="H268" s="13">
        <f>IF(OR($B268="",NOT(ISNUMBER($B268)),NOT(ISNUMBER($C268)),$B268&lt;=0,$C268&gt;$B268),"",2*(1-NORM.S.DIST(ABS(G268),TRUE)))</f>
        <v/>
      </c>
      <c r="I268" s="24">
        <f>IF(OR($B268="",NOT(ISNUMBER($B268)),NOT(ISNUMBER($C268)),$B268&lt;=0,$C268&gt;$B268),"",COUNTIF($H$5:$H$304,"&lt;"&amp;H268)+1)</f>
        <v/>
      </c>
      <c r="J268" s="13">
        <f>IF(OR($B268="",NOT(ISNUMBER($B268)),NOT(ISNUMBER($C268)),$B268&lt;=0,$C268&gt;$B268),"",I268/$S$5*$S$6)</f>
        <v/>
      </c>
      <c r="K268" s="13">
        <f>IF(OR($B268="",NOT(ISNUMBER($B268)),NOT(ISNUMBER($C268)),$B268&lt;=0,$C268&gt;$B268),"",MIN(1,MINIFS($AA$5:$AA$304,$I$5:$I$304,"&gt;="&amp;I268)))</f>
        <v/>
      </c>
      <c r="L268" s="15">
        <f>IF(OR($B268="",NOT(ISNUMBER($B268)),NOT(ISNUMBER($C268)),$B268&lt;=0,$C268&gt;$B268),"",MAX((((C268/B268)+$S$7^2/(2*B268))/(1+$S$7^2/B268))-(($S$7*SQRT((C268/B268)*(1-(C268/B268))/B268+$S$7^2/(4*B268^2)))/(1+$S$7^2/B268)),0))</f>
        <v/>
      </c>
      <c r="M268" s="15">
        <f>IF(OR($B268="",NOT(ISNUMBER($B268)),NOT(ISNUMBER($C268)),$B268&lt;=0,$C268&gt;$B268),"",MIN((((C268/B268)+$S$7^2/(2*B268))/(1+$S$7^2/B268))+(($S$7*SQRT((C268/B268)*(1-(C268/B268))/B268+$S$7^2/(4*B268^2)))/(1+$S$7^2/B268)),1))</f>
        <v/>
      </c>
      <c r="N268" s="25">
        <f>IF(OR($B268="",NOT(ISNUMBER($B268)),NOT(ISNUMBER($C268)),$B268&lt;=0,$C268&gt;$B268),"",IF(ABS(D268-F268/E268)/(F268/E268)&gt;=$S$8,"stands out","-"))</f>
        <v/>
      </c>
      <c r="O268" s="25">
        <f>IF(OR($B268="",NOT(ISNUMBER($B268)),NOT(ISNUMBER($C268)),$B268&lt;=0,$C268&gt;$B268),"",IF(H268&lt;$S$9,"significant","-"))</f>
        <v/>
      </c>
      <c r="P268" s="4">
        <f>IF(AND(ISNUMBER($C268),ISNUMBER($B268),$C268&gt;$B268),"more conversions than clicks - export one conversion per click",IF(OR($B268="",NOT(ISNUMBER($B268)),NOT(ISNUMBER($C268)),$B268&lt;=0,$C268&gt;$B268),"",IF(K268&lt;$S$6,"survives","-")))</f>
        <v/>
      </c>
      <c r="AA268" s="26">
        <f>IF(OR($B268="",NOT(ISNUMBER($B268)),NOT(ISNUMBER($C268)),$B268&lt;=0,$C268&gt;$B268),"",H268*$S$5/I268)</f>
        <v/>
      </c>
      <c r="AB268" s="5">
        <f>IF(OR($B268="",NOT(ISNUMBER($B268)),NOT(ISNUMBER($C268)),$B268&lt;=0,$C268&gt;$B268),0,1)</f>
        <v/>
      </c>
    </row>
    <row r="269">
      <c r="A269" s="21" t="n"/>
      <c r="B269" s="6" t="n"/>
      <c r="C269" s="6" t="n"/>
      <c r="D269" s="15">
        <f>IF(OR($B269="",NOT(ISNUMBER($B269)),NOT(ISNUMBER($C269)),$B269&lt;=0,$C269&gt;$B269),"",C269/B269)</f>
        <v/>
      </c>
      <c r="E269" s="22">
        <f>IF(OR($B269="",NOT(ISNUMBER($B269)),NOT(ISNUMBER($C269)),$B269&lt;=0,$C269&gt;$B269),"",SUMIFS($B$5:$B$304,$AB$5:$AB$304,1)-B269)</f>
        <v/>
      </c>
      <c r="F269" s="22">
        <f>IF(OR($B269="",NOT(ISNUMBER($B269)),NOT(ISNUMBER($C269)),$B269&lt;=0,$C269&gt;$B269),"",SUMIFS($C$5:$C$304,$AB$5:$AB$304,1)-C269)</f>
        <v/>
      </c>
      <c r="G269" s="23">
        <f>IF(OR($B269="",NOT(ISNUMBER($B269)),NOT(ISNUMBER($C269)),$B269&lt;=0,$C269&gt;$B269),"",(C269/B269-F269/E269)/SQRT(((C269+F269)/(B269+E269))*(1-((C269+F269)/(B269+E269)))*(1/B269+1/E269)))</f>
        <v/>
      </c>
      <c r="H269" s="13">
        <f>IF(OR($B269="",NOT(ISNUMBER($B269)),NOT(ISNUMBER($C269)),$B269&lt;=0,$C269&gt;$B269),"",2*(1-NORM.S.DIST(ABS(G269),TRUE)))</f>
        <v/>
      </c>
      <c r="I269" s="24">
        <f>IF(OR($B269="",NOT(ISNUMBER($B269)),NOT(ISNUMBER($C269)),$B269&lt;=0,$C269&gt;$B269),"",COUNTIF($H$5:$H$304,"&lt;"&amp;H269)+1)</f>
        <v/>
      </c>
      <c r="J269" s="13">
        <f>IF(OR($B269="",NOT(ISNUMBER($B269)),NOT(ISNUMBER($C269)),$B269&lt;=0,$C269&gt;$B269),"",I269/$S$5*$S$6)</f>
        <v/>
      </c>
      <c r="K269" s="13">
        <f>IF(OR($B269="",NOT(ISNUMBER($B269)),NOT(ISNUMBER($C269)),$B269&lt;=0,$C269&gt;$B269),"",MIN(1,MINIFS($AA$5:$AA$304,$I$5:$I$304,"&gt;="&amp;I269)))</f>
        <v/>
      </c>
      <c r="L269" s="15">
        <f>IF(OR($B269="",NOT(ISNUMBER($B269)),NOT(ISNUMBER($C269)),$B269&lt;=0,$C269&gt;$B269),"",MAX((((C269/B269)+$S$7^2/(2*B269))/(1+$S$7^2/B269))-(($S$7*SQRT((C269/B269)*(1-(C269/B269))/B269+$S$7^2/(4*B269^2)))/(1+$S$7^2/B269)),0))</f>
        <v/>
      </c>
      <c r="M269" s="15">
        <f>IF(OR($B269="",NOT(ISNUMBER($B269)),NOT(ISNUMBER($C269)),$B269&lt;=0,$C269&gt;$B269),"",MIN((((C269/B269)+$S$7^2/(2*B269))/(1+$S$7^2/B269))+(($S$7*SQRT((C269/B269)*(1-(C269/B269))/B269+$S$7^2/(4*B269^2)))/(1+$S$7^2/B269)),1))</f>
        <v/>
      </c>
      <c r="N269" s="25">
        <f>IF(OR($B269="",NOT(ISNUMBER($B269)),NOT(ISNUMBER($C269)),$B269&lt;=0,$C269&gt;$B269),"",IF(ABS(D269-F269/E269)/(F269/E269)&gt;=$S$8,"stands out","-"))</f>
        <v/>
      </c>
      <c r="O269" s="25">
        <f>IF(OR($B269="",NOT(ISNUMBER($B269)),NOT(ISNUMBER($C269)),$B269&lt;=0,$C269&gt;$B269),"",IF(H269&lt;$S$9,"significant","-"))</f>
        <v/>
      </c>
      <c r="P269" s="4">
        <f>IF(AND(ISNUMBER($C269),ISNUMBER($B269),$C269&gt;$B269),"more conversions than clicks - export one conversion per click",IF(OR($B269="",NOT(ISNUMBER($B269)),NOT(ISNUMBER($C269)),$B269&lt;=0,$C269&gt;$B269),"",IF(K269&lt;$S$6,"survives","-")))</f>
        <v/>
      </c>
      <c r="AA269" s="26">
        <f>IF(OR($B269="",NOT(ISNUMBER($B269)),NOT(ISNUMBER($C269)),$B269&lt;=0,$C269&gt;$B269),"",H269*$S$5/I269)</f>
        <v/>
      </c>
      <c r="AB269" s="5">
        <f>IF(OR($B269="",NOT(ISNUMBER($B269)),NOT(ISNUMBER($C269)),$B269&lt;=0,$C269&gt;$B269),0,1)</f>
        <v/>
      </c>
    </row>
    <row r="270">
      <c r="A270" s="21" t="n"/>
      <c r="B270" s="6" t="n"/>
      <c r="C270" s="6" t="n"/>
      <c r="D270" s="15">
        <f>IF(OR($B270="",NOT(ISNUMBER($B270)),NOT(ISNUMBER($C270)),$B270&lt;=0,$C270&gt;$B270),"",C270/B270)</f>
        <v/>
      </c>
      <c r="E270" s="22">
        <f>IF(OR($B270="",NOT(ISNUMBER($B270)),NOT(ISNUMBER($C270)),$B270&lt;=0,$C270&gt;$B270),"",SUMIFS($B$5:$B$304,$AB$5:$AB$304,1)-B270)</f>
        <v/>
      </c>
      <c r="F270" s="22">
        <f>IF(OR($B270="",NOT(ISNUMBER($B270)),NOT(ISNUMBER($C270)),$B270&lt;=0,$C270&gt;$B270),"",SUMIFS($C$5:$C$304,$AB$5:$AB$304,1)-C270)</f>
        <v/>
      </c>
      <c r="G270" s="23">
        <f>IF(OR($B270="",NOT(ISNUMBER($B270)),NOT(ISNUMBER($C270)),$B270&lt;=0,$C270&gt;$B270),"",(C270/B270-F270/E270)/SQRT(((C270+F270)/(B270+E270))*(1-((C270+F270)/(B270+E270)))*(1/B270+1/E270)))</f>
        <v/>
      </c>
      <c r="H270" s="13">
        <f>IF(OR($B270="",NOT(ISNUMBER($B270)),NOT(ISNUMBER($C270)),$B270&lt;=0,$C270&gt;$B270),"",2*(1-NORM.S.DIST(ABS(G270),TRUE)))</f>
        <v/>
      </c>
      <c r="I270" s="24">
        <f>IF(OR($B270="",NOT(ISNUMBER($B270)),NOT(ISNUMBER($C270)),$B270&lt;=0,$C270&gt;$B270),"",COUNTIF($H$5:$H$304,"&lt;"&amp;H270)+1)</f>
        <v/>
      </c>
      <c r="J270" s="13">
        <f>IF(OR($B270="",NOT(ISNUMBER($B270)),NOT(ISNUMBER($C270)),$B270&lt;=0,$C270&gt;$B270),"",I270/$S$5*$S$6)</f>
        <v/>
      </c>
      <c r="K270" s="13">
        <f>IF(OR($B270="",NOT(ISNUMBER($B270)),NOT(ISNUMBER($C270)),$B270&lt;=0,$C270&gt;$B270),"",MIN(1,MINIFS($AA$5:$AA$304,$I$5:$I$304,"&gt;="&amp;I270)))</f>
        <v/>
      </c>
      <c r="L270" s="15">
        <f>IF(OR($B270="",NOT(ISNUMBER($B270)),NOT(ISNUMBER($C270)),$B270&lt;=0,$C270&gt;$B270),"",MAX((((C270/B270)+$S$7^2/(2*B270))/(1+$S$7^2/B270))-(($S$7*SQRT((C270/B270)*(1-(C270/B270))/B270+$S$7^2/(4*B270^2)))/(1+$S$7^2/B270)),0))</f>
        <v/>
      </c>
      <c r="M270" s="15">
        <f>IF(OR($B270="",NOT(ISNUMBER($B270)),NOT(ISNUMBER($C270)),$B270&lt;=0,$C270&gt;$B270),"",MIN((((C270/B270)+$S$7^2/(2*B270))/(1+$S$7^2/B270))+(($S$7*SQRT((C270/B270)*(1-(C270/B270))/B270+$S$7^2/(4*B270^2)))/(1+$S$7^2/B270)),1))</f>
        <v/>
      </c>
      <c r="N270" s="25">
        <f>IF(OR($B270="",NOT(ISNUMBER($B270)),NOT(ISNUMBER($C270)),$B270&lt;=0,$C270&gt;$B270),"",IF(ABS(D270-F270/E270)/(F270/E270)&gt;=$S$8,"stands out","-"))</f>
        <v/>
      </c>
      <c r="O270" s="25">
        <f>IF(OR($B270="",NOT(ISNUMBER($B270)),NOT(ISNUMBER($C270)),$B270&lt;=0,$C270&gt;$B270),"",IF(H270&lt;$S$9,"significant","-"))</f>
        <v/>
      </c>
      <c r="P270" s="4">
        <f>IF(AND(ISNUMBER($C270),ISNUMBER($B270),$C270&gt;$B270),"more conversions than clicks - export one conversion per click",IF(OR($B270="",NOT(ISNUMBER($B270)),NOT(ISNUMBER($C270)),$B270&lt;=0,$C270&gt;$B270),"",IF(K270&lt;$S$6,"survives","-")))</f>
        <v/>
      </c>
      <c r="AA270" s="26">
        <f>IF(OR($B270="",NOT(ISNUMBER($B270)),NOT(ISNUMBER($C270)),$B270&lt;=0,$C270&gt;$B270),"",H270*$S$5/I270)</f>
        <v/>
      </c>
      <c r="AB270" s="5">
        <f>IF(OR($B270="",NOT(ISNUMBER($B270)),NOT(ISNUMBER($C270)),$B270&lt;=0,$C270&gt;$B270),0,1)</f>
        <v/>
      </c>
    </row>
    <row r="271">
      <c r="A271" s="21" t="n"/>
      <c r="B271" s="6" t="n"/>
      <c r="C271" s="6" t="n"/>
      <c r="D271" s="15">
        <f>IF(OR($B271="",NOT(ISNUMBER($B271)),NOT(ISNUMBER($C271)),$B271&lt;=0,$C271&gt;$B271),"",C271/B271)</f>
        <v/>
      </c>
      <c r="E271" s="22">
        <f>IF(OR($B271="",NOT(ISNUMBER($B271)),NOT(ISNUMBER($C271)),$B271&lt;=0,$C271&gt;$B271),"",SUMIFS($B$5:$B$304,$AB$5:$AB$304,1)-B271)</f>
        <v/>
      </c>
      <c r="F271" s="22">
        <f>IF(OR($B271="",NOT(ISNUMBER($B271)),NOT(ISNUMBER($C271)),$B271&lt;=0,$C271&gt;$B271),"",SUMIFS($C$5:$C$304,$AB$5:$AB$304,1)-C271)</f>
        <v/>
      </c>
      <c r="G271" s="23">
        <f>IF(OR($B271="",NOT(ISNUMBER($B271)),NOT(ISNUMBER($C271)),$B271&lt;=0,$C271&gt;$B271),"",(C271/B271-F271/E271)/SQRT(((C271+F271)/(B271+E271))*(1-((C271+F271)/(B271+E271)))*(1/B271+1/E271)))</f>
        <v/>
      </c>
      <c r="H271" s="13">
        <f>IF(OR($B271="",NOT(ISNUMBER($B271)),NOT(ISNUMBER($C271)),$B271&lt;=0,$C271&gt;$B271),"",2*(1-NORM.S.DIST(ABS(G271),TRUE)))</f>
        <v/>
      </c>
      <c r="I271" s="24">
        <f>IF(OR($B271="",NOT(ISNUMBER($B271)),NOT(ISNUMBER($C271)),$B271&lt;=0,$C271&gt;$B271),"",COUNTIF($H$5:$H$304,"&lt;"&amp;H271)+1)</f>
        <v/>
      </c>
      <c r="J271" s="13">
        <f>IF(OR($B271="",NOT(ISNUMBER($B271)),NOT(ISNUMBER($C271)),$B271&lt;=0,$C271&gt;$B271),"",I271/$S$5*$S$6)</f>
        <v/>
      </c>
      <c r="K271" s="13">
        <f>IF(OR($B271="",NOT(ISNUMBER($B271)),NOT(ISNUMBER($C271)),$B271&lt;=0,$C271&gt;$B271),"",MIN(1,MINIFS($AA$5:$AA$304,$I$5:$I$304,"&gt;="&amp;I271)))</f>
        <v/>
      </c>
      <c r="L271" s="15">
        <f>IF(OR($B271="",NOT(ISNUMBER($B271)),NOT(ISNUMBER($C271)),$B271&lt;=0,$C271&gt;$B271),"",MAX((((C271/B271)+$S$7^2/(2*B271))/(1+$S$7^2/B271))-(($S$7*SQRT((C271/B271)*(1-(C271/B271))/B271+$S$7^2/(4*B271^2)))/(1+$S$7^2/B271)),0))</f>
        <v/>
      </c>
      <c r="M271" s="15">
        <f>IF(OR($B271="",NOT(ISNUMBER($B271)),NOT(ISNUMBER($C271)),$B271&lt;=0,$C271&gt;$B271),"",MIN((((C271/B271)+$S$7^2/(2*B271))/(1+$S$7^2/B271))+(($S$7*SQRT((C271/B271)*(1-(C271/B271))/B271+$S$7^2/(4*B271^2)))/(1+$S$7^2/B271)),1))</f>
        <v/>
      </c>
      <c r="N271" s="25">
        <f>IF(OR($B271="",NOT(ISNUMBER($B271)),NOT(ISNUMBER($C271)),$B271&lt;=0,$C271&gt;$B271),"",IF(ABS(D271-F271/E271)/(F271/E271)&gt;=$S$8,"stands out","-"))</f>
        <v/>
      </c>
      <c r="O271" s="25">
        <f>IF(OR($B271="",NOT(ISNUMBER($B271)),NOT(ISNUMBER($C271)),$B271&lt;=0,$C271&gt;$B271),"",IF(H271&lt;$S$9,"significant","-"))</f>
        <v/>
      </c>
      <c r="P271" s="4">
        <f>IF(AND(ISNUMBER($C271),ISNUMBER($B271),$C271&gt;$B271),"more conversions than clicks - export one conversion per click",IF(OR($B271="",NOT(ISNUMBER($B271)),NOT(ISNUMBER($C271)),$B271&lt;=0,$C271&gt;$B271),"",IF(K271&lt;$S$6,"survives","-")))</f>
        <v/>
      </c>
      <c r="AA271" s="26">
        <f>IF(OR($B271="",NOT(ISNUMBER($B271)),NOT(ISNUMBER($C271)),$B271&lt;=0,$C271&gt;$B271),"",H271*$S$5/I271)</f>
        <v/>
      </c>
      <c r="AB271" s="5">
        <f>IF(OR($B271="",NOT(ISNUMBER($B271)),NOT(ISNUMBER($C271)),$B271&lt;=0,$C271&gt;$B271),0,1)</f>
        <v/>
      </c>
    </row>
    <row r="272">
      <c r="A272" s="21" t="n"/>
      <c r="B272" s="6" t="n"/>
      <c r="C272" s="6" t="n"/>
      <c r="D272" s="15">
        <f>IF(OR($B272="",NOT(ISNUMBER($B272)),NOT(ISNUMBER($C272)),$B272&lt;=0,$C272&gt;$B272),"",C272/B272)</f>
        <v/>
      </c>
      <c r="E272" s="22">
        <f>IF(OR($B272="",NOT(ISNUMBER($B272)),NOT(ISNUMBER($C272)),$B272&lt;=0,$C272&gt;$B272),"",SUMIFS($B$5:$B$304,$AB$5:$AB$304,1)-B272)</f>
        <v/>
      </c>
      <c r="F272" s="22">
        <f>IF(OR($B272="",NOT(ISNUMBER($B272)),NOT(ISNUMBER($C272)),$B272&lt;=0,$C272&gt;$B272),"",SUMIFS($C$5:$C$304,$AB$5:$AB$304,1)-C272)</f>
        <v/>
      </c>
      <c r="G272" s="23">
        <f>IF(OR($B272="",NOT(ISNUMBER($B272)),NOT(ISNUMBER($C272)),$B272&lt;=0,$C272&gt;$B272),"",(C272/B272-F272/E272)/SQRT(((C272+F272)/(B272+E272))*(1-((C272+F272)/(B272+E272)))*(1/B272+1/E272)))</f>
        <v/>
      </c>
      <c r="H272" s="13">
        <f>IF(OR($B272="",NOT(ISNUMBER($B272)),NOT(ISNUMBER($C272)),$B272&lt;=0,$C272&gt;$B272),"",2*(1-NORM.S.DIST(ABS(G272),TRUE)))</f>
        <v/>
      </c>
      <c r="I272" s="24">
        <f>IF(OR($B272="",NOT(ISNUMBER($B272)),NOT(ISNUMBER($C272)),$B272&lt;=0,$C272&gt;$B272),"",COUNTIF($H$5:$H$304,"&lt;"&amp;H272)+1)</f>
        <v/>
      </c>
      <c r="J272" s="13">
        <f>IF(OR($B272="",NOT(ISNUMBER($B272)),NOT(ISNUMBER($C272)),$B272&lt;=0,$C272&gt;$B272),"",I272/$S$5*$S$6)</f>
        <v/>
      </c>
      <c r="K272" s="13">
        <f>IF(OR($B272="",NOT(ISNUMBER($B272)),NOT(ISNUMBER($C272)),$B272&lt;=0,$C272&gt;$B272),"",MIN(1,MINIFS($AA$5:$AA$304,$I$5:$I$304,"&gt;="&amp;I272)))</f>
        <v/>
      </c>
      <c r="L272" s="15">
        <f>IF(OR($B272="",NOT(ISNUMBER($B272)),NOT(ISNUMBER($C272)),$B272&lt;=0,$C272&gt;$B272),"",MAX((((C272/B272)+$S$7^2/(2*B272))/(1+$S$7^2/B272))-(($S$7*SQRT((C272/B272)*(1-(C272/B272))/B272+$S$7^2/(4*B272^2)))/(1+$S$7^2/B272)),0))</f>
        <v/>
      </c>
      <c r="M272" s="15">
        <f>IF(OR($B272="",NOT(ISNUMBER($B272)),NOT(ISNUMBER($C272)),$B272&lt;=0,$C272&gt;$B272),"",MIN((((C272/B272)+$S$7^2/(2*B272))/(1+$S$7^2/B272))+(($S$7*SQRT((C272/B272)*(1-(C272/B272))/B272+$S$7^2/(4*B272^2)))/(1+$S$7^2/B272)),1))</f>
        <v/>
      </c>
      <c r="N272" s="25">
        <f>IF(OR($B272="",NOT(ISNUMBER($B272)),NOT(ISNUMBER($C272)),$B272&lt;=0,$C272&gt;$B272),"",IF(ABS(D272-F272/E272)/(F272/E272)&gt;=$S$8,"stands out","-"))</f>
        <v/>
      </c>
      <c r="O272" s="25">
        <f>IF(OR($B272="",NOT(ISNUMBER($B272)),NOT(ISNUMBER($C272)),$B272&lt;=0,$C272&gt;$B272),"",IF(H272&lt;$S$9,"significant","-"))</f>
        <v/>
      </c>
      <c r="P272" s="4">
        <f>IF(AND(ISNUMBER($C272),ISNUMBER($B272),$C272&gt;$B272),"more conversions than clicks - export one conversion per click",IF(OR($B272="",NOT(ISNUMBER($B272)),NOT(ISNUMBER($C272)),$B272&lt;=0,$C272&gt;$B272),"",IF(K272&lt;$S$6,"survives","-")))</f>
        <v/>
      </c>
      <c r="AA272" s="26">
        <f>IF(OR($B272="",NOT(ISNUMBER($B272)),NOT(ISNUMBER($C272)),$B272&lt;=0,$C272&gt;$B272),"",H272*$S$5/I272)</f>
        <v/>
      </c>
      <c r="AB272" s="5">
        <f>IF(OR($B272="",NOT(ISNUMBER($B272)),NOT(ISNUMBER($C272)),$B272&lt;=0,$C272&gt;$B272),0,1)</f>
        <v/>
      </c>
    </row>
    <row r="273">
      <c r="A273" s="21" t="n"/>
      <c r="B273" s="6" t="n"/>
      <c r="C273" s="6" t="n"/>
      <c r="D273" s="15">
        <f>IF(OR($B273="",NOT(ISNUMBER($B273)),NOT(ISNUMBER($C273)),$B273&lt;=0,$C273&gt;$B273),"",C273/B273)</f>
        <v/>
      </c>
      <c r="E273" s="22">
        <f>IF(OR($B273="",NOT(ISNUMBER($B273)),NOT(ISNUMBER($C273)),$B273&lt;=0,$C273&gt;$B273),"",SUMIFS($B$5:$B$304,$AB$5:$AB$304,1)-B273)</f>
        <v/>
      </c>
      <c r="F273" s="22">
        <f>IF(OR($B273="",NOT(ISNUMBER($B273)),NOT(ISNUMBER($C273)),$B273&lt;=0,$C273&gt;$B273),"",SUMIFS($C$5:$C$304,$AB$5:$AB$304,1)-C273)</f>
        <v/>
      </c>
      <c r="G273" s="23">
        <f>IF(OR($B273="",NOT(ISNUMBER($B273)),NOT(ISNUMBER($C273)),$B273&lt;=0,$C273&gt;$B273),"",(C273/B273-F273/E273)/SQRT(((C273+F273)/(B273+E273))*(1-((C273+F273)/(B273+E273)))*(1/B273+1/E273)))</f>
        <v/>
      </c>
      <c r="H273" s="13">
        <f>IF(OR($B273="",NOT(ISNUMBER($B273)),NOT(ISNUMBER($C273)),$B273&lt;=0,$C273&gt;$B273),"",2*(1-NORM.S.DIST(ABS(G273),TRUE)))</f>
        <v/>
      </c>
      <c r="I273" s="24">
        <f>IF(OR($B273="",NOT(ISNUMBER($B273)),NOT(ISNUMBER($C273)),$B273&lt;=0,$C273&gt;$B273),"",COUNTIF($H$5:$H$304,"&lt;"&amp;H273)+1)</f>
        <v/>
      </c>
      <c r="J273" s="13">
        <f>IF(OR($B273="",NOT(ISNUMBER($B273)),NOT(ISNUMBER($C273)),$B273&lt;=0,$C273&gt;$B273),"",I273/$S$5*$S$6)</f>
        <v/>
      </c>
      <c r="K273" s="13">
        <f>IF(OR($B273="",NOT(ISNUMBER($B273)),NOT(ISNUMBER($C273)),$B273&lt;=0,$C273&gt;$B273),"",MIN(1,MINIFS($AA$5:$AA$304,$I$5:$I$304,"&gt;="&amp;I273)))</f>
        <v/>
      </c>
      <c r="L273" s="15">
        <f>IF(OR($B273="",NOT(ISNUMBER($B273)),NOT(ISNUMBER($C273)),$B273&lt;=0,$C273&gt;$B273),"",MAX((((C273/B273)+$S$7^2/(2*B273))/(1+$S$7^2/B273))-(($S$7*SQRT((C273/B273)*(1-(C273/B273))/B273+$S$7^2/(4*B273^2)))/(1+$S$7^2/B273)),0))</f>
        <v/>
      </c>
      <c r="M273" s="15">
        <f>IF(OR($B273="",NOT(ISNUMBER($B273)),NOT(ISNUMBER($C273)),$B273&lt;=0,$C273&gt;$B273),"",MIN((((C273/B273)+$S$7^2/(2*B273))/(1+$S$7^2/B273))+(($S$7*SQRT((C273/B273)*(1-(C273/B273))/B273+$S$7^2/(4*B273^2)))/(1+$S$7^2/B273)),1))</f>
        <v/>
      </c>
      <c r="N273" s="25">
        <f>IF(OR($B273="",NOT(ISNUMBER($B273)),NOT(ISNUMBER($C273)),$B273&lt;=0,$C273&gt;$B273),"",IF(ABS(D273-F273/E273)/(F273/E273)&gt;=$S$8,"stands out","-"))</f>
        <v/>
      </c>
      <c r="O273" s="25">
        <f>IF(OR($B273="",NOT(ISNUMBER($B273)),NOT(ISNUMBER($C273)),$B273&lt;=0,$C273&gt;$B273),"",IF(H273&lt;$S$9,"significant","-"))</f>
        <v/>
      </c>
      <c r="P273" s="4">
        <f>IF(AND(ISNUMBER($C273),ISNUMBER($B273),$C273&gt;$B273),"more conversions than clicks - export one conversion per click",IF(OR($B273="",NOT(ISNUMBER($B273)),NOT(ISNUMBER($C273)),$B273&lt;=0,$C273&gt;$B273),"",IF(K273&lt;$S$6,"survives","-")))</f>
        <v/>
      </c>
      <c r="AA273" s="26">
        <f>IF(OR($B273="",NOT(ISNUMBER($B273)),NOT(ISNUMBER($C273)),$B273&lt;=0,$C273&gt;$B273),"",H273*$S$5/I273)</f>
        <v/>
      </c>
      <c r="AB273" s="5">
        <f>IF(OR($B273="",NOT(ISNUMBER($B273)),NOT(ISNUMBER($C273)),$B273&lt;=0,$C273&gt;$B273),0,1)</f>
        <v/>
      </c>
    </row>
    <row r="274">
      <c r="A274" s="21" t="n"/>
      <c r="B274" s="6" t="n"/>
      <c r="C274" s="6" t="n"/>
      <c r="D274" s="15">
        <f>IF(OR($B274="",NOT(ISNUMBER($B274)),NOT(ISNUMBER($C274)),$B274&lt;=0,$C274&gt;$B274),"",C274/B274)</f>
        <v/>
      </c>
      <c r="E274" s="22">
        <f>IF(OR($B274="",NOT(ISNUMBER($B274)),NOT(ISNUMBER($C274)),$B274&lt;=0,$C274&gt;$B274),"",SUMIFS($B$5:$B$304,$AB$5:$AB$304,1)-B274)</f>
        <v/>
      </c>
      <c r="F274" s="22">
        <f>IF(OR($B274="",NOT(ISNUMBER($B274)),NOT(ISNUMBER($C274)),$B274&lt;=0,$C274&gt;$B274),"",SUMIFS($C$5:$C$304,$AB$5:$AB$304,1)-C274)</f>
        <v/>
      </c>
      <c r="G274" s="23">
        <f>IF(OR($B274="",NOT(ISNUMBER($B274)),NOT(ISNUMBER($C274)),$B274&lt;=0,$C274&gt;$B274),"",(C274/B274-F274/E274)/SQRT(((C274+F274)/(B274+E274))*(1-((C274+F274)/(B274+E274)))*(1/B274+1/E274)))</f>
        <v/>
      </c>
      <c r="H274" s="13">
        <f>IF(OR($B274="",NOT(ISNUMBER($B274)),NOT(ISNUMBER($C274)),$B274&lt;=0,$C274&gt;$B274),"",2*(1-NORM.S.DIST(ABS(G274),TRUE)))</f>
        <v/>
      </c>
      <c r="I274" s="24">
        <f>IF(OR($B274="",NOT(ISNUMBER($B274)),NOT(ISNUMBER($C274)),$B274&lt;=0,$C274&gt;$B274),"",COUNTIF($H$5:$H$304,"&lt;"&amp;H274)+1)</f>
        <v/>
      </c>
      <c r="J274" s="13">
        <f>IF(OR($B274="",NOT(ISNUMBER($B274)),NOT(ISNUMBER($C274)),$B274&lt;=0,$C274&gt;$B274),"",I274/$S$5*$S$6)</f>
        <v/>
      </c>
      <c r="K274" s="13">
        <f>IF(OR($B274="",NOT(ISNUMBER($B274)),NOT(ISNUMBER($C274)),$B274&lt;=0,$C274&gt;$B274),"",MIN(1,MINIFS($AA$5:$AA$304,$I$5:$I$304,"&gt;="&amp;I274)))</f>
        <v/>
      </c>
      <c r="L274" s="15">
        <f>IF(OR($B274="",NOT(ISNUMBER($B274)),NOT(ISNUMBER($C274)),$B274&lt;=0,$C274&gt;$B274),"",MAX((((C274/B274)+$S$7^2/(2*B274))/(1+$S$7^2/B274))-(($S$7*SQRT((C274/B274)*(1-(C274/B274))/B274+$S$7^2/(4*B274^2)))/(1+$S$7^2/B274)),0))</f>
        <v/>
      </c>
      <c r="M274" s="15">
        <f>IF(OR($B274="",NOT(ISNUMBER($B274)),NOT(ISNUMBER($C274)),$B274&lt;=0,$C274&gt;$B274),"",MIN((((C274/B274)+$S$7^2/(2*B274))/(1+$S$7^2/B274))+(($S$7*SQRT((C274/B274)*(1-(C274/B274))/B274+$S$7^2/(4*B274^2)))/(1+$S$7^2/B274)),1))</f>
        <v/>
      </c>
      <c r="N274" s="25">
        <f>IF(OR($B274="",NOT(ISNUMBER($B274)),NOT(ISNUMBER($C274)),$B274&lt;=0,$C274&gt;$B274),"",IF(ABS(D274-F274/E274)/(F274/E274)&gt;=$S$8,"stands out","-"))</f>
        <v/>
      </c>
      <c r="O274" s="25">
        <f>IF(OR($B274="",NOT(ISNUMBER($B274)),NOT(ISNUMBER($C274)),$B274&lt;=0,$C274&gt;$B274),"",IF(H274&lt;$S$9,"significant","-"))</f>
        <v/>
      </c>
      <c r="P274" s="4">
        <f>IF(AND(ISNUMBER($C274),ISNUMBER($B274),$C274&gt;$B274),"more conversions than clicks - export one conversion per click",IF(OR($B274="",NOT(ISNUMBER($B274)),NOT(ISNUMBER($C274)),$B274&lt;=0,$C274&gt;$B274),"",IF(K274&lt;$S$6,"survives","-")))</f>
        <v/>
      </c>
      <c r="AA274" s="26">
        <f>IF(OR($B274="",NOT(ISNUMBER($B274)),NOT(ISNUMBER($C274)),$B274&lt;=0,$C274&gt;$B274),"",H274*$S$5/I274)</f>
        <v/>
      </c>
      <c r="AB274" s="5">
        <f>IF(OR($B274="",NOT(ISNUMBER($B274)),NOT(ISNUMBER($C274)),$B274&lt;=0,$C274&gt;$B274),0,1)</f>
        <v/>
      </c>
    </row>
    <row r="275">
      <c r="A275" s="21" t="n"/>
      <c r="B275" s="6" t="n"/>
      <c r="C275" s="6" t="n"/>
      <c r="D275" s="15">
        <f>IF(OR($B275="",NOT(ISNUMBER($B275)),NOT(ISNUMBER($C275)),$B275&lt;=0,$C275&gt;$B275),"",C275/B275)</f>
        <v/>
      </c>
      <c r="E275" s="22">
        <f>IF(OR($B275="",NOT(ISNUMBER($B275)),NOT(ISNUMBER($C275)),$B275&lt;=0,$C275&gt;$B275),"",SUMIFS($B$5:$B$304,$AB$5:$AB$304,1)-B275)</f>
        <v/>
      </c>
      <c r="F275" s="22">
        <f>IF(OR($B275="",NOT(ISNUMBER($B275)),NOT(ISNUMBER($C275)),$B275&lt;=0,$C275&gt;$B275),"",SUMIFS($C$5:$C$304,$AB$5:$AB$304,1)-C275)</f>
        <v/>
      </c>
      <c r="G275" s="23">
        <f>IF(OR($B275="",NOT(ISNUMBER($B275)),NOT(ISNUMBER($C275)),$B275&lt;=0,$C275&gt;$B275),"",(C275/B275-F275/E275)/SQRT(((C275+F275)/(B275+E275))*(1-((C275+F275)/(B275+E275)))*(1/B275+1/E275)))</f>
        <v/>
      </c>
      <c r="H275" s="13">
        <f>IF(OR($B275="",NOT(ISNUMBER($B275)),NOT(ISNUMBER($C275)),$B275&lt;=0,$C275&gt;$B275),"",2*(1-NORM.S.DIST(ABS(G275),TRUE)))</f>
        <v/>
      </c>
      <c r="I275" s="24">
        <f>IF(OR($B275="",NOT(ISNUMBER($B275)),NOT(ISNUMBER($C275)),$B275&lt;=0,$C275&gt;$B275),"",COUNTIF($H$5:$H$304,"&lt;"&amp;H275)+1)</f>
        <v/>
      </c>
      <c r="J275" s="13">
        <f>IF(OR($B275="",NOT(ISNUMBER($B275)),NOT(ISNUMBER($C275)),$B275&lt;=0,$C275&gt;$B275),"",I275/$S$5*$S$6)</f>
        <v/>
      </c>
      <c r="K275" s="13">
        <f>IF(OR($B275="",NOT(ISNUMBER($B275)),NOT(ISNUMBER($C275)),$B275&lt;=0,$C275&gt;$B275),"",MIN(1,MINIFS($AA$5:$AA$304,$I$5:$I$304,"&gt;="&amp;I275)))</f>
        <v/>
      </c>
      <c r="L275" s="15">
        <f>IF(OR($B275="",NOT(ISNUMBER($B275)),NOT(ISNUMBER($C275)),$B275&lt;=0,$C275&gt;$B275),"",MAX((((C275/B275)+$S$7^2/(2*B275))/(1+$S$7^2/B275))-(($S$7*SQRT((C275/B275)*(1-(C275/B275))/B275+$S$7^2/(4*B275^2)))/(1+$S$7^2/B275)),0))</f>
        <v/>
      </c>
      <c r="M275" s="15">
        <f>IF(OR($B275="",NOT(ISNUMBER($B275)),NOT(ISNUMBER($C275)),$B275&lt;=0,$C275&gt;$B275),"",MIN((((C275/B275)+$S$7^2/(2*B275))/(1+$S$7^2/B275))+(($S$7*SQRT((C275/B275)*(1-(C275/B275))/B275+$S$7^2/(4*B275^2)))/(1+$S$7^2/B275)),1))</f>
        <v/>
      </c>
      <c r="N275" s="25">
        <f>IF(OR($B275="",NOT(ISNUMBER($B275)),NOT(ISNUMBER($C275)),$B275&lt;=0,$C275&gt;$B275),"",IF(ABS(D275-F275/E275)/(F275/E275)&gt;=$S$8,"stands out","-"))</f>
        <v/>
      </c>
      <c r="O275" s="25">
        <f>IF(OR($B275="",NOT(ISNUMBER($B275)),NOT(ISNUMBER($C275)),$B275&lt;=0,$C275&gt;$B275),"",IF(H275&lt;$S$9,"significant","-"))</f>
        <v/>
      </c>
      <c r="P275" s="4">
        <f>IF(AND(ISNUMBER($C275),ISNUMBER($B275),$C275&gt;$B275),"more conversions than clicks - export one conversion per click",IF(OR($B275="",NOT(ISNUMBER($B275)),NOT(ISNUMBER($C275)),$B275&lt;=0,$C275&gt;$B275),"",IF(K275&lt;$S$6,"survives","-")))</f>
        <v/>
      </c>
      <c r="AA275" s="26">
        <f>IF(OR($B275="",NOT(ISNUMBER($B275)),NOT(ISNUMBER($C275)),$B275&lt;=0,$C275&gt;$B275),"",H275*$S$5/I275)</f>
        <v/>
      </c>
      <c r="AB275" s="5">
        <f>IF(OR($B275="",NOT(ISNUMBER($B275)),NOT(ISNUMBER($C275)),$B275&lt;=0,$C275&gt;$B275),0,1)</f>
        <v/>
      </c>
    </row>
    <row r="276">
      <c r="A276" s="21" t="n"/>
      <c r="B276" s="6" t="n"/>
      <c r="C276" s="6" t="n"/>
      <c r="D276" s="15">
        <f>IF(OR($B276="",NOT(ISNUMBER($B276)),NOT(ISNUMBER($C276)),$B276&lt;=0,$C276&gt;$B276),"",C276/B276)</f>
        <v/>
      </c>
      <c r="E276" s="22">
        <f>IF(OR($B276="",NOT(ISNUMBER($B276)),NOT(ISNUMBER($C276)),$B276&lt;=0,$C276&gt;$B276),"",SUMIFS($B$5:$B$304,$AB$5:$AB$304,1)-B276)</f>
        <v/>
      </c>
      <c r="F276" s="22">
        <f>IF(OR($B276="",NOT(ISNUMBER($B276)),NOT(ISNUMBER($C276)),$B276&lt;=0,$C276&gt;$B276),"",SUMIFS($C$5:$C$304,$AB$5:$AB$304,1)-C276)</f>
        <v/>
      </c>
      <c r="G276" s="23">
        <f>IF(OR($B276="",NOT(ISNUMBER($B276)),NOT(ISNUMBER($C276)),$B276&lt;=0,$C276&gt;$B276),"",(C276/B276-F276/E276)/SQRT(((C276+F276)/(B276+E276))*(1-((C276+F276)/(B276+E276)))*(1/B276+1/E276)))</f>
        <v/>
      </c>
      <c r="H276" s="13">
        <f>IF(OR($B276="",NOT(ISNUMBER($B276)),NOT(ISNUMBER($C276)),$B276&lt;=0,$C276&gt;$B276),"",2*(1-NORM.S.DIST(ABS(G276),TRUE)))</f>
        <v/>
      </c>
      <c r="I276" s="24">
        <f>IF(OR($B276="",NOT(ISNUMBER($B276)),NOT(ISNUMBER($C276)),$B276&lt;=0,$C276&gt;$B276),"",COUNTIF($H$5:$H$304,"&lt;"&amp;H276)+1)</f>
        <v/>
      </c>
      <c r="J276" s="13">
        <f>IF(OR($B276="",NOT(ISNUMBER($B276)),NOT(ISNUMBER($C276)),$B276&lt;=0,$C276&gt;$B276),"",I276/$S$5*$S$6)</f>
        <v/>
      </c>
      <c r="K276" s="13">
        <f>IF(OR($B276="",NOT(ISNUMBER($B276)),NOT(ISNUMBER($C276)),$B276&lt;=0,$C276&gt;$B276),"",MIN(1,MINIFS($AA$5:$AA$304,$I$5:$I$304,"&gt;="&amp;I276)))</f>
        <v/>
      </c>
      <c r="L276" s="15">
        <f>IF(OR($B276="",NOT(ISNUMBER($B276)),NOT(ISNUMBER($C276)),$B276&lt;=0,$C276&gt;$B276),"",MAX((((C276/B276)+$S$7^2/(2*B276))/(1+$S$7^2/B276))-(($S$7*SQRT((C276/B276)*(1-(C276/B276))/B276+$S$7^2/(4*B276^2)))/(1+$S$7^2/B276)),0))</f>
        <v/>
      </c>
      <c r="M276" s="15">
        <f>IF(OR($B276="",NOT(ISNUMBER($B276)),NOT(ISNUMBER($C276)),$B276&lt;=0,$C276&gt;$B276),"",MIN((((C276/B276)+$S$7^2/(2*B276))/(1+$S$7^2/B276))+(($S$7*SQRT((C276/B276)*(1-(C276/B276))/B276+$S$7^2/(4*B276^2)))/(1+$S$7^2/B276)),1))</f>
        <v/>
      </c>
      <c r="N276" s="25">
        <f>IF(OR($B276="",NOT(ISNUMBER($B276)),NOT(ISNUMBER($C276)),$B276&lt;=0,$C276&gt;$B276),"",IF(ABS(D276-F276/E276)/(F276/E276)&gt;=$S$8,"stands out","-"))</f>
        <v/>
      </c>
      <c r="O276" s="25">
        <f>IF(OR($B276="",NOT(ISNUMBER($B276)),NOT(ISNUMBER($C276)),$B276&lt;=0,$C276&gt;$B276),"",IF(H276&lt;$S$9,"significant","-"))</f>
        <v/>
      </c>
      <c r="P276" s="4">
        <f>IF(AND(ISNUMBER($C276),ISNUMBER($B276),$C276&gt;$B276),"more conversions than clicks - export one conversion per click",IF(OR($B276="",NOT(ISNUMBER($B276)),NOT(ISNUMBER($C276)),$B276&lt;=0,$C276&gt;$B276),"",IF(K276&lt;$S$6,"survives","-")))</f>
        <v/>
      </c>
      <c r="AA276" s="26">
        <f>IF(OR($B276="",NOT(ISNUMBER($B276)),NOT(ISNUMBER($C276)),$B276&lt;=0,$C276&gt;$B276),"",H276*$S$5/I276)</f>
        <v/>
      </c>
      <c r="AB276" s="5">
        <f>IF(OR($B276="",NOT(ISNUMBER($B276)),NOT(ISNUMBER($C276)),$B276&lt;=0,$C276&gt;$B276),0,1)</f>
        <v/>
      </c>
    </row>
    <row r="277">
      <c r="A277" s="21" t="n"/>
      <c r="B277" s="6" t="n"/>
      <c r="C277" s="6" t="n"/>
      <c r="D277" s="15">
        <f>IF(OR($B277="",NOT(ISNUMBER($B277)),NOT(ISNUMBER($C277)),$B277&lt;=0,$C277&gt;$B277),"",C277/B277)</f>
        <v/>
      </c>
      <c r="E277" s="22">
        <f>IF(OR($B277="",NOT(ISNUMBER($B277)),NOT(ISNUMBER($C277)),$B277&lt;=0,$C277&gt;$B277),"",SUMIFS($B$5:$B$304,$AB$5:$AB$304,1)-B277)</f>
        <v/>
      </c>
      <c r="F277" s="22">
        <f>IF(OR($B277="",NOT(ISNUMBER($B277)),NOT(ISNUMBER($C277)),$B277&lt;=0,$C277&gt;$B277),"",SUMIFS($C$5:$C$304,$AB$5:$AB$304,1)-C277)</f>
        <v/>
      </c>
      <c r="G277" s="23">
        <f>IF(OR($B277="",NOT(ISNUMBER($B277)),NOT(ISNUMBER($C277)),$B277&lt;=0,$C277&gt;$B277),"",(C277/B277-F277/E277)/SQRT(((C277+F277)/(B277+E277))*(1-((C277+F277)/(B277+E277)))*(1/B277+1/E277)))</f>
        <v/>
      </c>
      <c r="H277" s="13">
        <f>IF(OR($B277="",NOT(ISNUMBER($B277)),NOT(ISNUMBER($C277)),$B277&lt;=0,$C277&gt;$B277),"",2*(1-NORM.S.DIST(ABS(G277),TRUE)))</f>
        <v/>
      </c>
      <c r="I277" s="24">
        <f>IF(OR($B277="",NOT(ISNUMBER($B277)),NOT(ISNUMBER($C277)),$B277&lt;=0,$C277&gt;$B277),"",COUNTIF($H$5:$H$304,"&lt;"&amp;H277)+1)</f>
        <v/>
      </c>
      <c r="J277" s="13">
        <f>IF(OR($B277="",NOT(ISNUMBER($B277)),NOT(ISNUMBER($C277)),$B277&lt;=0,$C277&gt;$B277),"",I277/$S$5*$S$6)</f>
        <v/>
      </c>
      <c r="K277" s="13">
        <f>IF(OR($B277="",NOT(ISNUMBER($B277)),NOT(ISNUMBER($C277)),$B277&lt;=0,$C277&gt;$B277),"",MIN(1,MINIFS($AA$5:$AA$304,$I$5:$I$304,"&gt;="&amp;I277)))</f>
        <v/>
      </c>
      <c r="L277" s="15">
        <f>IF(OR($B277="",NOT(ISNUMBER($B277)),NOT(ISNUMBER($C277)),$B277&lt;=0,$C277&gt;$B277),"",MAX((((C277/B277)+$S$7^2/(2*B277))/(1+$S$7^2/B277))-(($S$7*SQRT((C277/B277)*(1-(C277/B277))/B277+$S$7^2/(4*B277^2)))/(1+$S$7^2/B277)),0))</f>
        <v/>
      </c>
      <c r="M277" s="15">
        <f>IF(OR($B277="",NOT(ISNUMBER($B277)),NOT(ISNUMBER($C277)),$B277&lt;=0,$C277&gt;$B277),"",MIN((((C277/B277)+$S$7^2/(2*B277))/(1+$S$7^2/B277))+(($S$7*SQRT((C277/B277)*(1-(C277/B277))/B277+$S$7^2/(4*B277^2)))/(1+$S$7^2/B277)),1))</f>
        <v/>
      </c>
      <c r="N277" s="25">
        <f>IF(OR($B277="",NOT(ISNUMBER($B277)),NOT(ISNUMBER($C277)),$B277&lt;=0,$C277&gt;$B277),"",IF(ABS(D277-F277/E277)/(F277/E277)&gt;=$S$8,"stands out","-"))</f>
        <v/>
      </c>
      <c r="O277" s="25">
        <f>IF(OR($B277="",NOT(ISNUMBER($B277)),NOT(ISNUMBER($C277)),$B277&lt;=0,$C277&gt;$B277),"",IF(H277&lt;$S$9,"significant","-"))</f>
        <v/>
      </c>
      <c r="P277" s="4">
        <f>IF(AND(ISNUMBER($C277),ISNUMBER($B277),$C277&gt;$B277),"more conversions than clicks - export one conversion per click",IF(OR($B277="",NOT(ISNUMBER($B277)),NOT(ISNUMBER($C277)),$B277&lt;=0,$C277&gt;$B277),"",IF(K277&lt;$S$6,"survives","-")))</f>
        <v/>
      </c>
      <c r="AA277" s="26">
        <f>IF(OR($B277="",NOT(ISNUMBER($B277)),NOT(ISNUMBER($C277)),$B277&lt;=0,$C277&gt;$B277),"",H277*$S$5/I277)</f>
        <v/>
      </c>
      <c r="AB277" s="5">
        <f>IF(OR($B277="",NOT(ISNUMBER($B277)),NOT(ISNUMBER($C277)),$B277&lt;=0,$C277&gt;$B277),0,1)</f>
        <v/>
      </c>
    </row>
    <row r="278">
      <c r="A278" s="21" t="n"/>
      <c r="B278" s="6" t="n"/>
      <c r="C278" s="6" t="n"/>
      <c r="D278" s="15">
        <f>IF(OR($B278="",NOT(ISNUMBER($B278)),NOT(ISNUMBER($C278)),$B278&lt;=0,$C278&gt;$B278),"",C278/B278)</f>
        <v/>
      </c>
      <c r="E278" s="22">
        <f>IF(OR($B278="",NOT(ISNUMBER($B278)),NOT(ISNUMBER($C278)),$B278&lt;=0,$C278&gt;$B278),"",SUMIFS($B$5:$B$304,$AB$5:$AB$304,1)-B278)</f>
        <v/>
      </c>
      <c r="F278" s="22">
        <f>IF(OR($B278="",NOT(ISNUMBER($B278)),NOT(ISNUMBER($C278)),$B278&lt;=0,$C278&gt;$B278),"",SUMIFS($C$5:$C$304,$AB$5:$AB$304,1)-C278)</f>
        <v/>
      </c>
      <c r="G278" s="23">
        <f>IF(OR($B278="",NOT(ISNUMBER($B278)),NOT(ISNUMBER($C278)),$B278&lt;=0,$C278&gt;$B278),"",(C278/B278-F278/E278)/SQRT(((C278+F278)/(B278+E278))*(1-((C278+F278)/(B278+E278)))*(1/B278+1/E278)))</f>
        <v/>
      </c>
      <c r="H278" s="13">
        <f>IF(OR($B278="",NOT(ISNUMBER($B278)),NOT(ISNUMBER($C278)),$B278&lt;=0,$C278&gt;$B278),"",2*(1-NORM.S.DIST(ABS(G278),TRUE)))</f>
        <v/>
      </c>
      <c r="I278" s="24">
        <f>IF(OR($B278="",NOT(ISNUMBER($B278)),NOT(ISNUMBER($C278)),$B278&lt;=0,$C278&gt;$B278),"",COUNTIF($H$5:$H$304,"&lt;"&amp;H278)+1)</f>
        <v/>
      </c>
      <c r="J278" s="13">
        <f>IF(OR($B278="",NOT(ISNUMBER($B278)),NOT(ISNUMBER($C278)),$B278&lt;=0,$C278&gt;$B278),"",I278/$S$5*$S$6)</f>
        <v/>
      </c>
      <c r="K278" s="13">
        <f>IF(OR($B278="",NOT(ISNUMBER($B278)),NOT(ISNUMBER($C278)),$B278&lt;=0,$C278&gt;$B278),"",MIN(1,MINIFS($AA$5:$AA$304,$I$5:$I$304,"&gt;="&amp;I278)))</f>
        <v/>
      </c>
      <c r="L278" s="15">
        <f>IF(OR($B278="",NOT(ISNUMBER($B278)),NOT(ISNUMBER($C278)),$B278&lt;=0,$C278&gt;$B278),"",MAX((((C278/B278)+$S$7^2/(2*B278))/(1+$S$7^2/B278))-(($S$7*SQRT((C278/B278)*(1-(C278/B278))/B278+$S$7^2/(4*B278^2)))/(1+$S$7^2/B278)),0))</f>
        <v/>
      </c>
      <c r="M278" s="15">
        <f>IF(OR($B278="",NOT(ISNUMBER($B278)),NOT(ISNUMBER($C278)),$B278&lt;=0,$C278&gt;$B278),"",MIN((((C278/B278)+$S$7^2/(2*B278))/(1+$S$7^2/B278))+(($S$7*SQRT((C278/B278)*(1-(C278/B278))/B278+$S$7^2/(4*B278^2)))/(1+$S$7^2/B278)),1))</f>
        <v/>
      </c>
      <c r="N278" s="25">
        <f>IF(OR($B278="",NOT(ISNUMBER($B278)),NOT(ISNUMBER($C278)),$B278&lt;=0,$C278&gt;$B278),"",IF(ABS(D278-F278/E278)/(F278/E278)&gt;=$S$8,"stands out","-"))</f>
        <v/>
      </c>
      <c r="O278" s="25">
        <f>IF(OR($B278="",NOT(ISNUMBER($B278)),NOT(ISNUMBER($C278)),$B278&lt;=0,$C278&gt;$B278),"",IF(H278&lt;$S$9,"significant","-"))</f>
        <v/>
      </c>
      <c r="P278" s="4">
        <f>IF(AND(ISNUMBER($C278),ISNUMBER($B278),$C278&gt;$B278),"more conversions than clicks - export one conversion per click",IF(OR($B278="",NOT(ISNUMBER($B278)),NOT(ISNUMBER($C278)),$B278&lt;=0,$C278&gt;$B278),"",IF(K278&lt;$S$6,"survives","-")))</f>
        <v/>
      </c>
      <c r="AA278" s="26">
        <f>IF(OR($B278="",NOT(ISNUMBER($B278)),NOT(ISNUMBER($C278)),$B278&lt;=0,$C278&gt;$B278),"",H278*$S$5/I278)</f>
        <v/>
      </c>
      <c r="AB278" s="5">
        <f>IF(OR($B278="",NOT(ISNUMBER($B278)),NOT(ISNUMBER($C278)),$B278&lt;=0,$C278&gt;$B278),0,1)</f>
        <v/>
      </c>
    </row>
    <row r="279">
      <c r="A279" s="21" t="n"/>
      <c r="B279" s="6" t="n"/>
      <c r="C279" s="6" t="n"/>
      <c r="D279" s="15">
        <f>IF(OR($B279="",NOT(ISNUMBER($B279)),NOT(ISNUMBER($C279)),$B279&lt;=0,$C279&gt;$B279),"",C279/B279)</f>
        <v/>
      </c>
      <c r="E279" s="22">
        <f>IF(OR($B279="",NOT(ISNUMBER($B279)),NOT(ISNUMBER($C279)),$B279&lt;=0,$C279&gt;$B279),"",SUMIFS($B$5:$B$304,$AB$5:$AB$304,1)-B279)</f>
        <v/>
      </c>
      <c r="F279" s="22">
        <f>IF(OR($B279="",NOT(ISNUMBER($B279)),NOT(ISNUMBER($C279)),$B279&lt;=0,$C279&gt;$B279),"",SUMIFS($C$5:$C$304,$AB$5:$AB$304,1)-C279)</f>
        <v/>
      </c>
      <c r="G279" s="23">
        <f>IF(OR($B279="",NOT(ISNUMBER($B279)),NOT(ISNUMBER($C279)),$B279&lt;=0,$C279&gt;$B279),"",(C279/B279-F279/E279)/SQRT(((C279+F279)/(B279+E279))*(1-((C279+F279)/(B279+E279)))*(1/B279+1/E279)))</f>
        <v/>
      </c>
      <c r="H279" s="13">
        <f>IF(OR($B279="",NOT(ISNUMBER($B279)),NOT(ISNUMBER($C279)),$B279&lt;=0,$C279&gt;$B279),"",2*(1-NORM.S.DIST(ABS(G279),TRUE)))</f>
        <v/>
      </c>
      <c r="I279" s="24">
        <f>IF(OR($B279="",NOT(ISNUMBER($B279)),NOT(ISNUMBER($C279)),$B279&lt;=0,$C279&gt;$B279),"",COUNTIF($H$5:$H$304,"&lt;"&amp;H279)+1)</f>
        <v/>
      </c>
      <c r="J279" s="13">
        <f>IF(OR($B279="",NOT(ISNUMBER($B279)),NOT(ISNUMBER($C279)),$B279&lt;=0,$C279&gt;$B279),"",I279/$S$5*$S$6)</f>
        <v/>
      </c>
      <c r="K279" s="13">
        <f>IF(OR($B279="",NOT(ISNUMBER($B279)),NOT(ISNUMBER($C279)),$B279&lt;=0,$C279&gt;$B279),"",MIN(1,MINIFS($AA$5:$AA$304,$I$5:$I$304,"&gt;="&amp;I279)))</f>
        <v/>
      </c>
      <c r="L279" s="15">
        <f>IF(OR($B279="",NOT(ISNUMBER($B279)),NOT(ISNUMBER($C279)),$B279&lt;=0,$C279&gt;$B279),"",MAX((((C279/B279)+$S$7^2/(2*B279))/(1+$S$7^2/B279))-(($S$7*SQRT((C279/B279)*(1-(C279/B279))/B279+$S$7^2/(4*B279^2)))/(1+$S$7^2/B279)),0))</f>
        <v/>
      </c>
      <c r="M279" s="15">
        <f>IF(OR($B279="",NOT(ISNUMBER($B279)),NOT(ISNUMBER($C279)),$B279&lt;=0,$C279&gt;$B279),"",MIN((((C279/B279)+$S$7^2/(2*B279))/(1+$S$7^2/B279))+(($S$7*SQRT((C279/B279)*(1-(C279/B279))/B279+$S$7^2/(4*B279^2)))/(1+$S$7^2/B279)),1))</f>
        <v/>
      </c>
      <c r="N279" s="25">
        <f>IF(OR($B279="",NOT(ISNUMBER($B279)),NOT(ISNUMBER($C279)),$B279&lt;=0,$C279&gt;$B279),"",IF(ABS(D279-F279/E279)/(F279/E279)&gt;=$S$8,"stands out","-"))</f>
        <v/>
      </c>
      <c r="O279" s="25">
        <f>IF(OR($B279="",NOT(ISNUMBER($B279)),NOT(ISNUMBER($C279)),$B279&lt;=0,$C279&gt;$B279),"",IF(H279&lt;$S$9,"significant","-"))</f>
        <v/>
      </c>
      <c r="P279" s="4">
        <f>IF(AND(ISNUMBER($C279),ISNUMBER($B279),$C279&gt;$B279),"more conversions than clicks - export one conversion per click",IF(OR($B279="",NOT(ISNUMBER($B279)),NOT(ISNUMBER($C279)),$B279&lt;=0,$C279&gt;$B279),"",IF(K279&lt;$S$6,"survives","-")))</f>
        <v/>
      </c>
      <c r="AA279" s="26">
        <f>IF(OR($B279="",NOT(ISNUMBER($B279)),NOT(ISNUMBER($C279)),$B279&lt;=0,$C279&gt;$B279),"",H279*$S$5/I279)</f>
        <v/>
      </c>
      <c r="AB279" s="5">
        <f>IF(OR($B279="",NOT(ISNUMBER($B279)),NOT(ISNUMBER($C279)),$B279&lt;=0,$C279&gt;$B279),0,1)</f>
        <v/>
      </c>
    </row>
    <row r="280">
      <c r="A280" s="21" t="n"/>
      <c r="B280" s="6" t="n"/>
      <c r="C280" s="6" t="n"/>
      <c r="D280" s="15">
        <f>IF(OR($B280="",NOT(ISNUMBER($B280)),NOT(ISNUMBER($C280)),$B280&lt;=0,$C280&gt;$B280),"",C280/B280)</f>
        <v/>
      </c>
      <c r="E280" s="22">
        <f>IF(OR($B280="",NOT(ISNUMBER($B280)),NOT(ISNUMBER($C280)),$B280&lt;=0,$C280&gt;$B280),"",SUMIFS($B$5:$B$304,$AB$5:$AB$304,1)-B280)</f>
        <v/>
      </c>
      <c r="F280" s="22">
        <f>IF(OR($B280="",NOT(ISNUMBER($B280)),NOT(ISNUMBER($C280)),$B280&lt;=0,$C280&gt;$B280),"",SUMIFS($C$5:$C$304,$AB$5:$AB$304,1)-C280)</f>
        <v/>
      </c>
      <c r="G280" s="23">
        <f>IF(OR($B280="",NOT(ISNUMBER($B280)),NOT(ISNUMBER($C280)),$B280&lt;=0,$C280&gt;$B280),"",(C280/B280-F280/E280)/SQRT(((C280+F280)/(B280+E280))*(1-((C280+F280)/(B280+E280)))*(1/B280+1/E280)))</f>
        <v/>
      </c>
      <c r="H280" s="13">
        <f>IF(OR($B280="",NOT(ISNUMBER($B280)),NOT(ISNUMBER($C280)),$B280&lt;=0,$C280&gt;$B280),"",2*(1-NORM.S.DIST(ABS(G280),TRUE)))</f>
        <v/>
      </c>
      <c r="I280" s="24">
        <f>IF(OR($B280="",NOT(ISNUMBER($B280)),NOT(ISNUMBER($C280)),$B280&lt;=0,$C280&gt;$B280),"",COUNTIF($H$5:$H$304,"&lt;"&amp;H280)+1)</f>
        <v/>
      </c>
      <c r="J280" s="13">
        <f>IF(OR($B280="",NOT(ISNUMBER($B280)),NOT(ISNUMBER($C280)),$B280&lt;=0,$C280&gt;$B280),"",I280/$S$5*$S$6)</f>
        <v/>
      </c>
      <c r="K280" s="13">
        <f>IF(OR($B280="",NOT(ISNUMBER($B280)),NOT(ISNUMBER($C280)),$B280&lt;=0,$C280&gt;$B280),"",MIN(1,MINIFS($AA$5:$AA$304,$I$5:$I$304,"&gt;="&amp;I280)))</f>
        <v/>
      </c>
      <c r="L280" s="15">
        <f>IF(OR($B280="",NOT(ISNUMBER($B280)),NOT(ISNUMBER($C280)),$B280&lt;=0,$C280&gt;$B280),"",MAX((((C280/B280)+$S$7^2/(2*B280))/(1+$S$7^2/B280))-(($S$7*SQRT((C280/B280)*(1-(C280/B280))/B280+$S$7^2/(4*B280^2)))/(1+$S$7^2/B280)),0))</f>
        <v/>
      </c>
      <c r="M280" s="15">
        <f>IF(OR($B280="",NOT(ISNUMBER($B280)),NOT(ISNUMBER($C280)),$B280&lt;=0,$C280&gt;$B280),"",MIN((((C280/B280)+$S$7^2/(2*B280))/(1+$S$7^2/B280))+(($S$7*SQRT((C280/B280)*(1-(C280/B280))/B280+$S$7^2/(4*B280^2)))/(1+$S$7^2/B280)),1))</f>
        <v/>
      </c>
      <c r="N280" s="25">
        <f>IF(OR($B280="",NOT(ISNUMBER($B280)),NOT(ISNUMBER($C280)),$B280&lt;=0,$C280&gt;$B280),"",IF(ABS(D280-F280/E280)/(F280/E280)&gt;=$S$8,"stands out","-"))</f>
        <v/>
      </c>
      <c r="O280" s="25">
        <f>IF(OR($B280="",NOT(ISNUMBER($B280)),NOT(ISNUMBER($C280)),$B280&lt;=0,$C280&gt;$B280),"",IF(H280&lt;$S$9,"significant","-"))</f>
        <v/>
      </c>
      <c r="P280" s="4">
        <f>IF(AND(ISNUMBER($C280),ISNUMBER($B280),$C280&gt;$B280),"more conversions than clicks - export one conversion per click",IF(OR($B280="",NOT(ISNUMBER($B280)),NOT(ISNUMBER($C280)),$B280&lt;=0,$C280&gt;$B280),"",IF(K280&lt;$S$6,"survives","-")))</f>
        <v/>
      </c>
      <c r="AA280" s="26">
        <f>IF(OR($B280="",NOT(ISNUMBER($B280)),NOT(ISNUMBER($C280)),$B280&lt;=0,$C280&gt;$B280),"",H280*$S$5/I280)</f>
        <v/>
      </c>
      <c r="AB280" s="5">
        <f>IF(OR($B280="",NOT(ISNUMBER($B280)),NOT(ISNUMBER($C280)),$B280&lt;=0,$C280&gt;$B280),0,1)</f>
        <v/>
      </c>
    </row>
    <row r="281">
      <c r="A281" s="21" t="n"/>
      <c r="B281" s="6" t="n"/>
      <c r="C281" s="6" t="n"/>
      <c r="D281" s="15">
        <f>IF(OR($B281="",NOT(ISNUMBER($B281)),NOT(ISNUMBER($C281)),$B281&lt;=0,$C281&gt;$B281),"",C281/B281)</f>
        <v/>
      </c>
      <c r="E281" s="22">
        <f>IF(OR($B281="",NOT(ISNUMBER($B281)),NOT(ISNUMBER($C281)),$B281&lt;=0,$C281&gt;$B281),"",SUMIFS($B$5:$B$304,$AB$5:$AB$304,1)-B281)</f>
        <v/>
      </c>
      <c r="F281" s="22">
        <f>IF(OR($B281="",NOT(ISNUMBER($B281)),NOT(ISNUMBER($C281)),$B281&lt;=0,$C281&gt;$B281),"",SUMIFS($C$5:$C$304,$AB$5:$AB$304,1)-C281)</f>
        <v/>
      </c>
      <c r="G281" s="23">
        <f>IF(OR($B281="",NOT(ISNUMBER($B281)),NOT(ISNUMBER($C281)),$B281&lt;=0,$C281&gt;$B281),"",(C281/B281-F281/E281)/SQRT(((C281+F281)/(B281+E281))*(1-((C281+F281)/(B281+E281)))*(1/B281+1/E281)))</f>
        <v/>
      </c>
      <c r="H281" s="13">
        <f>IF(OR($B281="",NOT(ISNUMBER($B281)),NOT(ISNUMBER($C281)),$B281&lt;=0,$C281&gt;$B281),"",2*(1-NORM.S.DIST(ABS(G281),TRUE)))</f>
        <v/>
      </c>
      <c r="I281" s="24">
        <f>IF(OR($B281="",NOT(ISNUMBER($B281)),NOT(ISNUMBER($C281)),$B281&lt;=0,$C281&gt;$B281),"",COUNTIF($H$5:$H$304,"&lt;"&amp;H281)+1)</f>
        <v/>
      </c>
      <c r="J281" s="13">
        <f>IF(OR($B281="",NOT(ISNUMBER($B281)),NOT(ISNUMBER($C281)),$B281&lt;=0,$C281&gt;$B281),"",I281/$S$5*$S$6)</f>
        <v/>
      </c>
      <c r="K281" s="13">
        <f>IF(OR($B281="",NOT(ISNUMBER($B281)),NOT(ISNUMBER($C281)),$B281&lt;=0,$C281&gt;$B281),"",MIN(1,MINIFS($AA$5:$AA$304,$I$5:$I$304,"&gt;="&amp;I281)))</f>
        <v/>
      </c>
      <c r="L281" s="15">
        <f>IF(OR($B281="",NOT(ISNUMBER($B281)),NOT(ISNUMBER($C281)),$B281&lt;=0,$C281&gt;$B281),"",MAX((((C281/B281)+$S$7^2/(2*B281))/(1+$S$7^2/B281))-(($S$7*SQRT((C281/B281)*(1-(C281/B281))/B281+$S$7^2/(4*B281^2)))/(1+$S$7^2/B281)),0))</f>
        <v/>
      </c>
      <c r="M281" s="15">
        <f>IF(OR($B281="",NOT(ISNUMBER($B281)),NOT(ISNUMBER($C281)),$B281&lt;=0,$C281&gt;$B281),"",MIN((((C281/B281)+$S$7^2/(2*B281))/(1+$S$7^2/B281))+(($S$7*SQRT((C281/B281)*(1-(C281/B281))/B281+$S$7^2/(4*B281^2)))/(1+$S$7^2/B281)),1))</f>
        <v/>
      </c>
      <c r="N281" s="25">
        <f>IF(OR($B281="",NOT(ISNUMBER($B281)),NOT(ISNUMBER($C281)),$B281&lt;=0,$C281&gt;$B281),"",IF(ABS(D281-F281/E281)/(F281/E281)&gt;=$S$8,"stands out","-"))</f>
        <v/>
      </c>
      <c r="O281" s="25">
        <f>IF(OR($B281="",NOT(ISNUMBER($B281)),NOT(ISNUMBER($C281)),$B281&lt;=0,$C281&gt;$B281),"",IF(H281&lt;$S$9,"significant","-"))</f>
        <v/>
      </c>
      <c r="P281" s="4">
        <f>IF(AND(ISNUMBER($C281),ISNUMBER($B281),$C281&gt;$B281),"more conversions than clicks - export one conversion per click",IF(OR($B281="",NOT(ISNUMBER($B281)),NOT(ISNUMBER($C281)),$B281&lt;=0,$C281&gt;$B281),"",IF(K281&lt;$S$6,"survives","-")))</f>
        <v/>
      </c>
      <c r="AA281" s="26">
        <f>IF(OR($B281="",NOT(ISNUMBER($B281)),NOT(ISNUMBER($C281)),$B281&lt;=0,$C281&gt;$B281),"",H281*$S$5/I281)</f>
        <v/>
      </c>
      <c r="AB281" s="5">
        <f>IF(OR($B281="",NOT(ISNUMBER($B281)),NOT(ISNUMBER($C281)),$B281&lt;=0,$C281&gt;$B281),0,1)</f>
        <v/>
      </c>
    </row>
    <row r="282">
      <c r="A282" s="21" t="n"/>
      <c r="B282" s="6" t="n"/>
      <c r="C282" s="6" t="n"/>
      <c r="D282" s="15">
        <f>IF(OR($B282="",NOT(ISNUMBER($B282)),NOT(ISNUMBER($C282)),$B282&lt;=0,$C282&gt;$B282),"",C282/B282)</f>
        <v/>
      </c>
      <c r="E282" s="22">
        <f>IF(OR($B282="",NOT(ISNUMBER($B282)),NOT(ISNUMBER($C282)),$B282&lt;=0,$C282&gt;$B282),"",SUMIFS($B$5:$B$304,$AB$5:$AB$304,1)-B282)</f>
        <v/>
      </c>
      <c r="F282" s="22">
        <f>IF(OR($B282="",NOT(ISNUMBER($B282)),NOT(ISNUMBER($C282)),$B282&lt;=0,$C282&gt;$B282),"",SUMIFS($C$5:$C$304,$AB$5:$AB$304,1)-C282)</f>
        <v/>
      </c>
      <c r="G282" s="23">
        <f>IF(OR($B282="",NOT(ISNUMBER($B282)),NOT(ISNUMBER($C282)),$B282&lt;=0,$C282&gt;$B282),"",(C282/B282-F282/E282)/SQRT(((C282+F282)/(B282+E282))*(1-((C282+F282)/(B282+E282)))*(1/B282+1/E282)))</f>
        <v/>
      </c>
      <c r="H282" s="13">
        <f>IF(OR($B282="",NOT(ISNUMBER($B282)),NOT(ISNUMBER($C282)),$B282&lt;=0,$C282&gt;$B282),"",2*(1-NORM.S.DIST(ABS(G282),TRUE)))</f>
        <v/>
      </c>
      <c r="I282" s="24">
        <f>IF(OR($B282="",NOT(ISNUMBER($B282)),NOT(ISNUMBER($C282)),$B282&lt;=0,$C282&gt;$B282),"",COUNTIF($H$5:$H$304,"&lt;"&amp;H282)+1)</f>
        <v/>
      </c>
      <c r="J282" s="13">
        <f>IF(OR($B282="",NOT(ISNUMBER($B282)),NOT(ISNUMBER($C282)),$B282&lt;=0,$C282&gt;$B282),"",I282/$S$5*$S$6)</f>
        <v/>
      </c>
      <c r="K282" s="13">
        <f>IF(OR($B282="",NOT(ISNUMBER($B282)),NOT(ISNUMBER($C282)),$B282&lt;=0,$C282&gt;$B282),"",MIN(1,MINIFS($AA$5:$AA$304,$I$5:$I$304,"&gt;="&amp;I282)))</f>
        <v/>
      </c>
      <c r="L282" s="15">
        <f>IF(OR($B282="",NOT(ISNUMBER($B282)),NOT(ISNUMBER($C282)),$B282&lt;=0,$C282&gt;$B282),"",MAX((((C282/B282)+$S$7^2/(2*B282))/(1+$S$7^2/B282))-(($S$7*SQRT((C282/B282)*(1-(C282/B282))/B282+$S$7^2/(4*B282^2)))/(1+$S$7^2/B282)),0))</f>
        <v/>
      </c>
      <c r="M282" s="15">
        <f>IF(OR($B282="",NOT(ISNUMBER($B282)),NOT(ISNUMBER($C282)),$B282&lt;=0,$C282&gt;$B282),"",MIN((((C282/B282)+$S$7^2/(2*B282))/(1+$S$7^2/B282))+(($S$7*SQRT((C282/B282)*(1-(C282/B282))/B282+$S$7^2/(4*B282^2)))/(1+$S$7^2/B282)),1))</f>
        <v/>
      </c>
      <c r="N282" s="25">
        <f>IF(OR($B282="",NOT(ISNUMBER($B282)),NOT(ISNUMBER($C282)),$B282&lt;=0,$C282&gt;$B282),"",IF(ABS(D282-F282/E282)/(F282/E282)&gt;=$S$8,"stands out","-"))</f>
        <v/>
      </c>
      <c r="O282" s="25">
        <f>IF(OR($B282="",NOT(ISNUMBER($B282)),NOT(ISNUMBER($C282)),$B282&lt;=0,$C282&gt;$B282),"",IF(H282&lt;$S$9,"significant","-"))</f>
        <v/>
      </c>
      <c r="P282" s="4">
        <f>IF(AND(ISNUMBER($C282),ISNUMBER($B282),$C282&gt;$B282),"more conversions than clicks - export one conversion per click",IF(OR($B282="",NOT(ISNUMBER($B282)),NOT(ISNUMBER($C282)),$B282&lt;=0,$C282&gt;$B282),"",IF(K282&lt;$S$6,"survives","-")))</f>
        <v/>
      </c>
      <c r="AA282" s="26">
        <f>IF(OR($B282="",NOT(ISNUMBER($B282)),NOT(ISNUMBER($C282)),$B282&lt;=0,$C282&gt;$B282),"",H282*$S$5/I282)</f>
        <v/>
      </c>
      <c r="AB282" s="5">
        <f>IF(OR($B282="",NOT(ISNUMBER($B282)),NOT(ISNUMBER($C282)),$B282&lt;=0,$C282&gt;$B282),0,1)</f>
        <v/>
      </c>
    </row>
    <row r="283">
      <c r="A283" s="21" t="n"/>
      <c r="B283" s="6" t="n"/>
      <c r="C283" s="6" t="n"/>
      <c r="D283" s="15">
        <f>IF(OR($B283="",NOT(ISNUMBER($B283)),NOT(ISNUMBER($C283)),$B283&lt;=0,$C283&gt;$B283),"",C283/B283)</f>
        <v/>
      </c>
      <c r="E283" s="22">
        <f>IF(OR($B283="",NOT(ISNUMBER($B283)),NOT(ISNUMBER($C283)),$B283&lt;=0,$C283&gt;$B283),"",SUMIFS($B$5:$B$304,$AB$5:$AB$304,1)-B283)</f>
        <v/>
      </c>
      <c r="F283" s="22">
        <f>IF(OR($B283="",NOT(ISNUMBER($B283)),NOT(ISNUMBER($C283)),$B283&lt;=0,$C283&gt;$B283),"",SUMIFS($C$5:$C$304,$AB$5:$AB$304,1)-C283)</f>
        <v/>
      </c>
      <c r="G283" s="23">
        <f>IF(OR($B283="",NOT(ISNUMBER($B283)),NOT(ISNUMBER($C283)),$B283&lt;=0,$C283&gt;$B283),"",(C283/B283-F283/E283)/SQRT(((C283+F283)/(B283+E283))*(1-((C283+F283)/(B283+E283)))*(1/B283+1/E283)))</f>
        <v/>
      </c>
      <c r="H283" s="13">
        <f>IF(OR($B283="",NOT(ISNUMBER($B283)),NOT(ISNUMBER($C283)),$B283&lt;=0,$C283&gt;$B283),"",2*(1-NORM.S.DIST(ABS(G283),TRUE)))</f>
        <v/>
      </c>
      <c r="I283" s="24">
        <f>IF(OR($B283="",NOT(ISNUMBER($B283)),NOT(ISNUMBER($C283)),$B283&lt;=0,$C283&gt;$B283),"",COUNTIF($H$5:$H$304,"&lt;"&amp;H283)+1)</f>
        <v/>
      </c>
      <c r="J283" s="13">
        <f>IF(OR($B283="",NOT(ISNUMBER($B283)),NOT(ISNUMBER($C283)),$B283&lt;=0,$C283&gt;$B283),"",I283/$S$5*$S$6)</f>
        <v/>
      </c>
      <c r="K283" s="13">
        <f>IF(OR($B283="",NOT(ISNUMBER($B283)),NOT(ISNUMBER($C283)),$B283&lt;=0,$C283&gt;$B283),"",MIN(1,MINIFS($AA$5:$AA$304,$I$5:$I$304,"&gt;="&amp;I283)))</f>
        <v/>
      </c>
      <c r="L283" s="15">
        <f>IF(OR($B283="",NOT(ISNUMBER($B283)),NOT(ISNUMBER($C283)),$B283&lt;=0,$C283&gt;$B283),"",MAX((((C283/B283)+$S$7^2/(2*B283))/(1+$S$7^2/B283))-(($S$7*SQRT((C283/B283)*(1-(C283/B283))/B283+$S$7^2/(4*B283^2)))/(1+$S$7^2/B283)),0))</f>
        <v/>
      </c>
      <c r="M283" s="15">
        <f>IF(OR($B283="",NOT(ISNUMBER($B283)),NOT(ISNUMBER($C283)),$B283&lt;=0,$C283&gt;$B283),"",MIN((((C283/B283)+$S$7^2/(2*B283))/(1+$S$7^2/B283))+(($S$7*SQRT((C283/B283)*(1-(C283/B283))/B283+$S$7^2/(4*B283^2)))/(1+$S$7^2/B283)),1))</f>
        <v/>
      </c>
      <c r="N283" s="25">
        <f>IF(OR($B283="",NOT(ISNUMBER($B283)),NOT(ISNUMBER($C283)),$B283&lt;=0,$C283&gt;$B283),"",IF(ABS(D283-F283/E283)/(F283/E283)&gt;=$S$8,"stands out","-"))</f>
        <v/>
      </c>
      <c r="O283" s="25">
        <f>IF(OR($B283="",NOT(ISNUMBER($B283)),NOT(ISNUMBER($C283)),$B283&lt;=0,$C283&gt;$B283),"",IF(H283&lt;$S$9,"significant","-"))</f>
        <v/>
      </c>
      <c r="P283" s="4">
        <f>IF(AND(ISNUMBER($C283),ISNUMBER($B283),$C283&gt;$B283),"more conversions than clicks - export one conversion per click",IF(OR($B283="",NOT(ISNUMBER($B283)),NOT(ISNUMBER($C283)),$B283&lt;=0,$C283&gt;$B283),"",IF(K283&lt;$S$6,"survives","-")))</f>
        <v/>
      </c>
      <c r="AA283" s="26">
        <f>IF(OR($B283="",NOT(ISNUMBER($B283)),NOT(ISNUMBER($C283)),$B283&lt;=0,$C283&gt;$B283),"",H283*$S$5/I283)</f>
        <v/>
      </c>
      <c r="AB283" s="5">
        <f>IF(OR($B283="",NOT(ISNUMBER($B283)),NOT(ISNUMBER($C283)),$B283&lt;=0,$C283&gt;$B283),0,1)</f>
        <v/>
      </c>
    </row>
    <row r="284">
      <c r="A284" s="21" t="n"/>
      <c r="B284" s="6" t="n"/>
      <c r="C284" s="6" t="n"/>
      <c r="D284" s="15">
        <f>IF(OR($B284="",NOT(ISNUMBER($B284)),NOT(ISNUMBER($C284)),$B284&lt;=0,$C284&gt;$B284),"",C284/B284)</f>
        <v/>
      </c>
      <c r="E284" s="22">
        <f>IF(OR($B284="",NOT(ISNUMBER($B284)),NOT(ISNUMBER($C284)),$B284&lt;=0,$C284&gt;$B284),"",SUMIFS($B$5:$B$304,$AB$5:$AB$304,1)-B284)</f>
        <v/>
      </c>
      <c r="F284" s="22">
        <f>IF(OR($B284="",NOT(ISNUMBER($B284)),NOT(ISNUMBER($C284)),$B284&lt;=0,$C284&gt;$B284),"",SUMIFS($C$5:$C$304,$AB$5:$AB$304,1)-C284)</f>
        <v/>
      </c>
      <c r="G284" s="23">
        <f>IF(OR($B284="",NOT(ISNUMBER($B284)),NOT(ISNUMBER($C284)),$B284&lt;=0,$C284&gt;$B284),"",(C284/B284-F284/E284)/SQRT(((C284+F284)/(B284+E284))*(1-((C284+F284)/(B284+E284)))*(1/B284+1/E284)))</f>
        <v/>
      </c>
      <c r="H284" s="13">
        <f>IF(OR($B284="",NOT(ISNUMBER($B284)),NOT(ISNUMBER($C284)),$B284&lt;=0,$C284&gt;$B284),"",2*(1-NORM.S.DIST(ABS(G284),TRUE)))</f>
        <v/>
      </c>
      <c r="I284" s="24">
        <f>IF(OR($B284="",NOT(ISNUMBER($B284)),NOT(ISNUMBER($C284)),$B284&lt;=0,$C284&gt;$B284),"",COUNTIF($H$5:$H$304,"&lt;"&amp;H284)+1)</f>
        <v/>
      </c>
      <c r="J284" s="13">
        <f>IF(OR($B284="",NOT(ISNUMBER($B284)),NOT(ISNUMBER($C284)),$B284&lt;=0,$C284&gt;$B284),"",I284/$S$5*$S$6)</f>
        <v/>
      </c>
      <c r="K284" s="13">
        <f>IF(OR($B284="",NOT(ISNUMBER($B284)),NOT(ISNUMBER($C284)),$B284&lt;=0,$C284&gt;$B284),"",MIN(1,MINIFS($AA$5:$AA$304,$I$5:$I$304,"&gt;="&amp;I284)))</f>
        <v/>
      </c>
      <c r="L284" s="15">
        <f>IF(OR($B284="",NOT(ISNUMBER($B284)),NOT(ISNUMBER($C284)),$B284&lt;=0,$C284&gt;$B284),"",MAX((((C284/B284)+$S$7^2/(2*B284))/(1+$S$7^2/B284))-(($S$7*SQRT((C284/B284)*(1-(C284/B284))/B284+$S$7^2/(4*B284^2)))/(1+$S$7^2/B284)),0))</f>
        <v/>
      </c>
      <c r="M284" s="15">
        <f>IF(OR($B284="",NOT(ISNUMBER($B284)),NOT(ISNUMBER($C284)),$B284&lt;=0,$C284&gt;$B284),"",MIN((((C284/B284)+$S$7^2/(2*B284))/(1+$S$7^2/B284))+(($S$7*SQRT((C284/B284)*(1-(C284/B284))/B284+$S$7^2/(4*B284^2)))/(1+$S$7^2/B284)),1))</f>
        <v/>
      </c>
      <c r="N284" s="25">
        <f>IF(OR($B284="",NOT(ISNUMBER($B284)),NOT(ISNUMBER($C284)),$B284&lt;=0,$C284&gt;$B284),"",IF(ABS(D284-F284/E284)/(F284/E284)&gt;=$S$8,"stands out","-"))</f>
        <v/>
      </c>
      <c r="O284" s="25">
        <f>IF(OR($B284="",NOT(ISNUMBER($B284)),NOT(ISNUMBER($C284)),$B284&lt;=0,$C284&gt;$B284),"",IF(H284&lt;$S$9,"significant","-"))</f>
        <v/>
      </c>
      <c r="P284" s="4">
        <f>IF(AND(ISNUMBER($C284),ISNUMBER($B284),$C284&gt;$B284),"more conversions than clicks - export one conversion per click",IF(OR($B284="",NOT(ISNUMBER($B284)),NOT(ISNUMBER($C284)),$B284&lt;=0,$C284&gt;$B284),"",IF(K284&lt;$S$6,"survives","-")))</f>
        <v/>
      </c>
      <c r="AA284" s="26">
        <f>IF(OR($B284="",NOT(ISNUMBER($B284)),NOT(ISNUMBER($C284)),$B284&lt;=0,$C284&gt;$B284),"",H284*$S$5/I284)</f>
        <v/>
      </c>
      <c r="AB284" s="5">
        <f>IF(OR($B284="",NOT(ISNUMBER($B284)),NOT(ISNUMBER($C284)),$B284&lt;=0,$C284&gt;$B284),0,1)</f>
        <v/>
      </c>
    </row>
    <row r="285">
      <c r="A285" s="21" t="n"/>
      <c r="B285" s="6" t="n"/>
      <c r="C285" s="6" t="n"/>
      <c r="D285" s="15">
        <f>IF(OR($B285="",NOT(ISNUMBER($B285)),NOT(ISNUMBER($C285)),$B285&lt;=0,$C285&gt;$B285),"",C285/B285)</f>
        <v/>
      </c>
      <c r="E285" s="22">
        <f>IF(OR($B285="",NOT(ISNUMBER($B285)),NOT(ISNUMBER($C285)),$B285&lt;=0,$C285&gt;$B285),"",SUMIFS($B$5:$B$304,$AB$5:$AB$304,1)-B285)</f>
        <v/>
      </c>
      <c r="F285" s="22">
        <f>IF(OR($B285="",NOT(ISNUMBER($B285)),NOT(ISNUMBER($C285)),$B285&lt;=0,$C285&gt;$B285),"",SUMIFS($C$5:$C$304,$AB$5:$AB$304,1)-C285)</f>
        <v/>
      </c>
      <c r="G285" s="23">
        <f>IF(OR($B285="",NOT(ISNUMBER($B285)),NOT(ISNUMBER($C285)),$B285&lt;=0,$C285&gt;$B285),"",(C285/B285-F285/E285)/SQRT(((C285+F285)/(B285+E285))*(1-((C285+F285)/(B285+E285)))*(1/B285+1/E285)))</f>
        <v/>
      </c>
      <c r="H285" s="13">
        <f>IF(OR($B285="",NOT(ISNUMBER($B285)),NOT(ISNUMBER($C285)),$B285&lt;=0,$C285&gt;$B285),"",2*(1-NORM.S.DIST(ABS(G285),TRUE)))</f>
        <v/>
      </c>
      <c r="I285" s="24">
        <f>IF(OR($B285="",NOT(ISNUMBER($B285)),NOT(ISNUMBER($C285)),$B285&lt;=0,$C285&gt;$B285),"",COUNTIF($H$5:$H$304,"&lt;"&amp;H285)+1)</f>
        <v/>
      </c>
      <c r="J285" s="13">
        <f>IF(OR($B285="",NOT(ISNUMBER($B285)),NOT(ISNUMBER($C285)),$B285&lt;=0,$C285&gt;$B285),"",I285/$S$5*$S$6)</f>
        <v/>
      </c>
      <c r="K285" s="13">
        <f>IF(OR($B285="",NOT(ISNUMBER($B285)),NOT(ISNUMBER($C285)),$B285&lt;=0,$C285&gt;$B285),"",MIN(1,MINIFS($AA$5:$AA$304,$I$5:$I$304,"&gt;="&amp;I285)))</f>
        <v/>
      </c>
      <c r="L285" s="15">
        <f>IF(OR($B285="",NOT(ISNUMBER($B285)),NOT(ISNUMBER($C285)),$B285&lt;=0,$C285&gt;$B285),"",MAX((((C285/B285)+$S$7^2/(2*B285))/(1+$S$7^2/B285))-(($S$7*SQRT((C285/B285)*(1-(C285/B285))/B285+$S$7^2/(4*B285^2)))/(1+$S$7^2/B285)),0))</f>
        <v/>
      </c>
      <c r="M285" s="15">
        <f>IF(OR($B285="",NOT(ISNUMBER($B285)),NOT(ISNUMBER($C285)),$B285&lt;=0,$C285&gt;$B285),"",MIN((((C285/B285)+$S$7^2/(2*B285))/(1+$S$7^2/B285))+(($S$7*SQRT((C285/B285)*(1-(C285/B285))/B285+$S$7^2/(4*B285^2)))/(1+$S$7^2/B285)),1))</f>
        <v/>
      </c>
      <c r="N285" s="25">
        <f>IF(OR($B285="",NOT(ISNUMBER($B285)),NOT(ISNUMBER($C285)),$B285&lt;=0,$C285&gt;$B285),"",IF(ABS(D285-F285/E285)/(F285/E285)&gt;=$S$8,"stands out","-"))</f>
        <v/>
      </c>
      <c r="O285" s="25">
        <f>IF(OR($B285="",NOT(ISNUMBER($B285)),NOT(ISNUMBER($C285)),$B285&lt;=0,$C285&gt;$B285),"",IF(H285&lt;$S$9,"significant","-"))</f>
        <v/>
      </c>
      <c r="P285" s="4">
        <f>IF(AND(ISNUMBER($C285),ISNUMBER($B285),$C285&gt;$B285),"more conversions than clicks - export one conversion per click",IF(OR($B285="",NOT(ISNUMBER($B285)),NOT(ISNUMBER($C285)),$B285&lt;=0,$C285&gt;$B285),"",IF(K285&lt;$S$6,"survives","-")))</f>
        <v/>
      </c>
      <c r="AA285" s="26">
        <f>IF(OR($B285="",NOT(ISNUMBER($B285)),NOT(ISNUMBER($C285)),$B285&lt;=0,$C285&gt;$B285),"",H285*$S$5/I285)</f>
        <v/>
      </c>
      <c r="AB285" s="5">
        <f>IF(OR($B285="",NOT(ISNUMBER($B285)),NOT(ISNUMBER($C285)),$B285&lt;=0,$C285&gt;$B285),0,1)</f>
        <v/>
      </c>
    </row>
    <row r="286">
      <c r="A286" s="21" t="n"/>
      <c r="B286" s="6" t="n"/>
      <c r="C286" s="6" t="n"/>
      <c r="D286" s="15">
        <f>IF(OR($B286="",NOT(ISNUMBER($B286)),NOT(ISNUMBER($C286)),$B286&lt;=0,$C286&gt;$B286),"",C286/B286)</f>
        <v/>
      </c>
      <c r="E286" s="22">
        <f>IF(OR($B286="",NOT(ISNUMBER($B286)),NOT(ISNUMBER($C286)),$B286&lt;=0,$C286&gt;$B286),"",SUMIFS($B$5:$B$304,$AB$5:$AB$304,1)-B286)</f>
        <v/>
      </c>
      <c r="F286" s="22">
        <f>IF(OR($B286="",NOT(ISNUMBER($B286)),NOT(ISNUMBER($C286)),$B286&lt;=0,$C286&gt;$B286),"",SUMIFS($C$5:$C$304,$AB$5:$AB$304,1)-C286)</f>
        <v/>
      </c>
      <c r="G286" s="23">
        <f>IF(OR($B286="",NOT(ISNUMBER($B286)),NOT(ISNUMBER($C286)),$B286&lt;=0,$C286&gt;$B286),"",(C286/B286-F286/E286)/SQRT(((C286+F286)/(B286+E286))*(1-((C286+F286)/(B286+E286)))*(1/B286+1/E286)))</f>
        <v/>
      </c>
      <c r="H286" s="13">
        <f>IF(OR($B286="",NOT(ISNUMBER($B286)),NOT(ISNUMBER($C286)),$B286&lt;=0,$C286&gt;$B286),"",2*(1-NORM.S.DIST(ABS(G286),TRUE)))</f>
        <v/>
      </c>
      <c r="I286" s="24">
        <f>IF(OR($B286="",NOT(ISNUMBER($B286)),NOT(ISNUMBER($C286)),$B286&lt;=0,$C286&gt;$B286),"",COUNTIF($H$5:$H$304,"&lt;"&amp;H286)+1)</f>
        <v/>
      </c>
      <c r="J286" s="13">
        <f>IF(OR($B286="",NOT(ISNUMBER($B286)),NOT(ISNUMBER($C286)),$B286&lt;=0,$C286&gt;$B286),"",I286/$S$5*$S$6)</f>
        <v/>
      </c>
      <c r="K286" s="13">
        <f>IF(OR($B286="",NOT(ISNUMBER($B286)),NOT(ISNUMBER($C286)),$B286&lt;=0,$C286&gt;$B286),"",MIN(1,MINIFS($AA$5:$AA$304,$I$5:$I$304,"&gt;="&amp;I286)))</f>
        <v/>
      </c>
      <c r="L286" s="15">
        <f>IF(OR($B286="",NOT(ISNUMBER($B286)),NOT(ISNUMBER($C286)),$B286&lt;=0,$C286&gt;$B286),"",MAX((((C286/B286)+$S$7^2/(2*B286))/(1+$S$7^2/B286))-(($S$7*SQRT((C286/B286)*(1-(C286/B286))/B286+$S$7^2/(4*B286^2)))/(1+$S$7^2/B286)),0))</f>
        <v/>
      </c>
      <c r="M286" s="15">
        <f>IF(OR($B286="",NOT(ISNUMBER($B286)),NOT(ISNUMBER($C286)),$B286&lt;=0,$C286&gt;$B286),"",MIN((((C286/B286)+$S$7^2/(2*B286))/(1+$S$7^2/B286))+(($S$7*SQRT((C286/B286)*(1-(C286/B286))/B286+$S$7^2/(4*B286^2)))/(1+$S$7^2/B286)),1))</f>
        <v/>
      </c>
      <c r="N286" s="25">
        <f>IF(OR($B286="",NOT(ISNUMBER($B286)),NOT(ISNUMBER($C286)),$B286&lt;=0,$C286&gt;$B286),"",IF(ABS(D286-F286/E286)/(F286/E286)&gt;=$S$8,"stands out","-"))</f>
        <v/>
      </c>
      <c r="O286" s="25">
        <f>IF(OR($B286="",NOT(ISNUMBER($B286)),NOT(ISNUMBER($C286)),$B286&lt;=0,$C286&gt;$B286),"",IF(H286&lt;$S$9,"significant","-"))</f>
        <v/>
      </c>
      <c r="P286" s="4">
        <f>IF(AND(ISNUMBER($C286),ISNUMBER($B286),$C286&gt;$B286),"more conversions than clicks - export one conversion per click",IF(OR($B286="",NOT(ISNUMBER($B286)),NOT(ISNUMBER($C286)),$B286&lt;=0,$C286&gt;$B286),"",IF(K286&lt;$S$6,"survives","-")))</f>
        <v/>
      </c>
      <c r="AA286" s="26">
        <f>IF(OR($B286="",NOT(ISNUMBER($B286)),NOT(ISNUMBER($C286)),$B286&lt;=0,$C286&gt;$B286),"",H286*$S$5/I286)</f>
        <v/>
      </c>
      <c r="AB286" s="5">
        <f>IF(OR($B286="",NOT(ISNUMBER($B286)),NOT(ISNUMBER($C286)),$B286&lt;=0,$C286&gt;$B286),0,1)</f>
        <v/>
      </c>
    </row>
    <row r="287">
      <c r="A287" s="21" t="n"/>
      <c r="B287" s="6" t="n"/>
      <c r="C287" s="6" t="n"/>
      <c r="D287" s="15">
        <f>IF(OR($B287="",NOT(ISNUMBER($B287)),NOT(ISNUMBER($C287)),$B287&lt;=0,$C287&gt;$B287),"",C287/B287)</f>
        <v/>
      </c>
      <c r="E287" s="22">
        <f>IF(OR($B287="",NOT(ISNUMBER($B287)),NOT(ISNUMBER($C287)),$B287&lt;=0,$C287&gt;$B287),"",SUMIFS($B$5:$B$304,$AB$5:$AB$304,1)-B287)</f>
        <v/>
      </c>
      <c r="F287" s="22">
        <f>IF(OR($B287="",NOT(ISNUMBER($B287)),NOT(ISNUMBER($C287)),$B287&lt;=0,$C287&gt;$B287),"",SUMIFS($C$5:$C$304,$AB$5:$AB$304,1)-C287)</f>
        <v/>
      </c>
      <c r="G287" s="23">
        <f>IF(OR($B287="",NOT(ISNUMBER($B287)),NOT(ISNUMBER($C287)),$B287&lt;=0,$C287&gt;$B287),"",(C287/B287-F287/E287)/SQRT(((C287+F287)/(B287+E287))*(1-((C287+F287)/(B287+E287)))*(1/B287+1/E287)))</f>
        <v/>
      </c>
      <c r="H287" s="13">
        <f>IF(OR($B287="",NOT(ISNUMBER($B287)),NOT(ISNUMBER($C287)),$B287&lt;=0,$C287&gt;$B287),"",2*(1-NORM.S.DIST(ABS(G287),TRUE)))</f>
        <v/>
      </c>
      <c r="I287" s="24">
        <f>IF(OR($B287="",NOT(ISNUMBER($B287)),NOT(ISNUMBER($C287)),$B287&lt;=0,$C287&gt;$B287),"",COUNTIF($H$5:$H$304,"&lt;"&amp;H287)+1)</f>
        <v/>
      </c>
      <c r="J287" s="13">
        <f>IF(OR($B287="",NOT(ISNUMBER($B287)),NOT(ISNUMBER($C287)),$B287&lt;=0,$C287&gt;$B287),"",I287/$S$5*$S$6)</f>
        <v/>
      </c>
      <c r="K287" s="13">
        <f>IF(OR($B287="",NOT(ISNUMBER($B287)),NOT(ISNUMBER($C287)),$B287&lt;=0,$C287&gt;$B287),"",MIN(1,MINIFS($AA$5:$AA$304,$I$5:$I$304,"&gt;="&amp;I287)))</f>
        <v/>
      </c>
      <c r="L287" s="15">
        <f>IF(OR($B287="",NOT(ISNUMBER($B287)),NOT(ISNUMBER($C287)),$B287&lt;=0,$C287&gt;$B287),"",MAX((((C287/B287)+$S$7^2/(2*B287))/(1+$S$7^2/B287))-(($S$7*SQRT((C287/B287)*(1-(C287/B287))/B287+$S$7^2/(4*B287^2)))/(1+$S$7^2/B287)),0))</f>
        <v/>
      </c>
      <c r="M287" s="15">
        <f>IF(OR($B287="",NOT(ISNUMBER($B287)),NOT(ISNUMBER($C287)),$B287&lt;=0,$C287&gt;$B287),"",MIN((((C287/B287)+$S$7^2/(2*B287))/(1+$S$7^2/B287))+(($S$7*SQRT((C287/B287)*(1-(C287/B287))/B287+$S$7^2/(4*B287^2)))/(1+$S$7^2/B287)),1))</f>
        <v/>
      </c>
      <c r="N287" s="25">
        <f>IF(OR($B287="",NOT(ISNUMBER($B287)),NOT(ISNUMBER($C287)),$B287&lt;=0,$C287&gt;$B287),"",IF(ABS(D287-F287/E287)/(F287/E287)&gt;=$S$8,"stands out","-"))</f>
        <v/>
      </c>
      <c r="O287" s="25">
        <f>IF(OR($B287="",NOT(ISNUMBER($B287)),NOT(ISNUMBER($C287)),$B287&lt;=0,$C287&gt;$B287),"",IF(H287&lt;$S$9,"significant","-"))</f>
        <v/>
      </c>
      <c r="P287" s="4">
        <f>IF(AND(ISNUMBER($C287),ISNUMBER($B287),$C287&gt;$B287),"more conversions than clicks - export one conversion per click",IF(OR($B287="",NOT(ISNUMBER($B287)),NOT(ISNUMBER($C287)),$B287&lt;=0,$C287&gt;$B287),"",IF(K287&lt;$S$6,"survives","-")))</f>
        <v/>
      </c>
      <c r="AA287" s="26">
        <f>IF(OR($B287="",NOT(ISNUMBER($B287)),NOT(ISNUMBER($C287)),$B287&lt;=0,$C287&gt;$B287),"",H287*$S$5/I287)</f>
        <v/>
      </c>
      <c r="AB287" s="5">
        <f>IF(OR($B287="",NOT(ISNUMBER($B287)),NOT(ISNUMBER($C287)),$B287&lt;=0,$C287&gt;$B287),0,1)</f>
        <v/>
      </c>
    </row>
    <row r="288">
      <c r="A288" s="21" t="n"/>
      <c r="B288" s="6" t="n"/>
      <c r="C288" s="6" t="n"/>
      <c r="D288" s="15">
        <f>IF(OR($B288="",NOT(ISNUMBER($B288)),NOT(ISNUMBER($C288)),$B288&lt;=0,$C288&gt;$B288),"",C288/B288)</f>
        <v/>
      </c>
      <c r="E288" s="22">
        <f>IF(OR($B288="",NOT(ISNUMBER($B288)),NOT(ISNUMBER($C288)),$B288&lt;=0,$C288&gt;$B288),"",SUMIFS($B$5:$B$304,$AB$5:$AB$304,1)-B288)</f>
        <v/>
      </c>
      <c r="F288" s="22">
        <f>IF(OR($B288="",NOT(ISNUMBER($B288)),NOT(ISNUMBER($C288)),$B288&lt;=0,$C288&gt;$B288),"",SUMIFS($C$5:$C$304,$AB$5:$AB$304,1)-C288)</f>
        <v/>
      </c>
      <c r="G288" s="23">
        <f>IF(OR($B288="",NOT(ISNUMBER($B288)),NOT(ISNUMBER($C288)),$B288&lt;=0,$C288&gt;$B288),"",(C288/B288-F288/E288)/SQRT(((C288+F288)/(B288+E288))*(1-((C288+F288)/(B288+E288)))*(1/B288+1/E288)))</f>
        <v/>
      </c>
      <c r="H288" s="13">
        <f>IF(OR($B288="",NOT(ISNUMBER($B288)),NOT(ISNUMBER($C288)),$B288&lt;=0,$C288&gt;$B288),"",2*(1-NORM.S.DIST(ABS(G288),TRUE)))</f>
        <v/>
      </c>
      <c r="I288" s="24">
        <f>IF(OR($B288="",NOT(ISNUMBER($B288)),NOT(ISNUMBER($C288)),$B288&lt;=0,$C288&gt;$B288),"",COUNTIF($H$5:$H$304,"&lt;"&amp;H288)+1)</f>
        <v/>
      </c>
      <c r="J288" s="13">
        <f>IF(OR($B288="",NOT(ISNUMBER($B288)),NOT(ISNUMBER($C288)),$B288&lt;=0,$C288&gt;$B288),"",I288/$S$5*$S$6)</f>
        <v/>
      </c>
      <c r="K288" s="13">
        <f>IF(OR($B288="",NOT(ISNUMBER($B288)),NOT(ISNUMBER($C288)),$B288&lt;=0,$C288&gt;$B288),"",MIN(1,MINIFS($AA$5:$AA$304,$I$5:$I$304,"&gt;="&amp;I288)))</f>
        <v/>
      </c>
      <c r="L288" s="15">
        <f>IF(OR($B288="",NOT(ISNUMBER($B288)),NOT(ISNUMBER($C288)),$B288&lt;=0,$C288&gt;$B288),"",MAX((((C288/B288)+$S$7^2/(2*B288))/(1+$S$7^2/B288))-(($S$7*SQRT((C288/B288)*(1-(C288/B288))/B288+$S$7^2/(4*B288^2)))/(1+$S$7^2/B288)),0))</f>
        <v/>
      </c>
      <c r="M288" s="15">
        <f>IF(OR($B288="",NOT(ISNUMBER($B288)),NOT(ISNUMBER($C288)),$B288&lt;=0,$C288&gt;$B288),"",MIN((((C288/B288)+$S$7^2/(2*B288))/(1+$S$7^2/B288))+(($S$7*SQRT((C288/B288)*(1-(C288/B288))/B288+$S$7^2/(4*B288^2)))/(1+$S$7^2/B288)),1))</f>
        <v/>
      </c>
      <c r="N288" s="25">
        <f>IF(OR($B288="",NOT(ISNUMBER($B288)),NOT(ISNUMBER($C288)),$B288&lt;=0,$C288&gt;$B288),"",IF(ABS(D288-F288/E288)/(F288/E288)&gt;=$S$8,"stands out","-"))</f>
        <v/>
      </c>
      <c r="O288" s="25">
        <f>IF(OR($B288="",NOT(ISNUMBER($B288)),NOT(ISNUMBER($C288)),$B288&lt;=0,$C288&gt;$B288),"",IF(H288&lt;$S$9,"significant","-"))</f>
        <v/>
      </c>
      <c r="P288" s="4">
        <f>IF(AND(ISNUMBER($C288),ISNUMBER($B288),$C288&gt;$B288),"more conversions than clicks - export one conversion per click",IF(OR($B288="",NOT(ISNUMBER($B288)),NOT(ISNUMBER($C288)),$B288&lt;=0,$C288&gt;$B288),"",IF(K288&lt;$S$6,"survives","-")))</f>
        <v/>
      </c>
      <c r="AA288" s="26">
        <f>IF(OR($B288="",NOT(ISNUMBER($B288)),NOT(ISNUMBER($C288)),$B288&lt;=0,$C288&gt;$B288),"",H288*$S$5/I288)</f>
        <v/>
      </c>
      <c r="AB288" s="5">
        <f>IF(OR($B288="",NOT(ISNUMBER($B288)),NOT(ISNUMBER($C288)),$B288&lt;=0,$C288&gt;$B288),0,1)</f>
        <v/>
      </c>
    </row>
    <row r="289">
      <c r="A289" s="21" t="n"/>
      <c r="B289" s="6" t="n"/>
      <c r="C289" s="6" t="n"/>
      <c r="D289" s="15">
        <f>IF(OR($B289="",NOT(ISNUMBER($B289)),NOT(ISNUMBER($C289)),$B289&lt;=0,$C289&gt;$B289),"",C289/B289)</f>
        <v/>
      </c>
      <c r="E289" s="22">
        <f>IF(OR($B289="",NOT(ISNUMBER($B289)),NOT(ISNUMBER($C289)),$B289&lt;=0,$C289&gt;$B289),"",SUMIFS($B$5:$B$304,$AB$5:$AB$304,1)-B289)</f>
        <v/>
      </c>
      <c r="F289" s="22">
        <f>IF(OR($B289="",NOT(ISNUMBER($B289)),NOT(ISNUMBER($C289)),$B289&lt;=0,$C289&gt;$B289),"",SUMIFS($C$5:$C$304,$AB$5:$AB$304,1)-C289)</f>
        <v/>
      </c>
      <c r="G289" s="23">
        <f>IF(OR($B289="",NOT(ISNUMBER($B289)),NOT(ISNUMBER($C289)),$B289&lt;=0,$C289&gt;$B289),"",(C289/B289-F289/E289)/SQRT(((C289+F289)/(B289+E289))*(1-((C289+F289)/(B289+E289)))*(1/B289+1/E289)))</f>
        <v/>
      </c>
      <c r="H289" s="13">
        <f>IF(OR($B289="",NOT(ISNUMBER($B289)),NOT(ISNUMBER($C289)),$B289&lt;=0,$C289&gt;$B289),"",2*(1-NORM.S.DIST(ABS(G289),TRUE)))</f>
        <v/>
      </c>
      <c r="I289" s="24">
        <f>IF(OR($B289="",NOT(ISNUMBER($B289)),NOT(ISNUMBER($C289)),$B289&lt;=0,$C289&gt;$B289),"",COUNTIF($H$5:$H$304,"&lt;"&amp;H289)+1)</f>
        <v/>
      </c>
      <c r="J289" s="13">
        <f>IF(OR($B289="",NOT(ISNUMBER($B289)),NOT(ISNUMBER($C289)),$B289&lt;=0,$C289&gt;$B289),"",I289/$S$5*$S$6)</f>
        <v/>
      </c>
      <c r="K289" s="13">
        <f>IF(OR($B289="",NOT(ISNUMBER($B289)),NOT(ISNUMBER($C289)),$B289&lt;=0,$C289&gt;$B289),"",MIN(1,MINIFS($AA$5:$AA$304,$I$5:$I$304,"&gt;="&amp;I289)))</f>
        <v/>
      </c>
      <c r="L289" s="15">
        <f>IF(OR($B289="",NOT(ISNUMBER($B289)),NOT(ISNUMBER($C289)),$B289&lt;=0,$C289&gt;$B289),"",MAX((((C289/B289)+$S$7^2/(2*B289))/(1+$S$7^2/B289))-(($S$7*SQRT((C289/B289)*(1-(C289/B289))/B289+$S$7^2/(4*B289^2)))/(1+$S$7^2/B289)),0))</f>
        <v/>
      </c>
      <c r="M289" s="15">
        <f>IF(OR($B289="",NOT(ISNUMBER($B289)),NOT(ISNUMBER($C289)),$B289&lt;=0,$C289&gt;$B289),"",MIN((((C289/B289)+$S$7^2/(2*B289))/(1+$S$7^2/B289))+(($S$7*SQRT((C289/B289)*(1-(C289/B289))/B289+$S$7^2/(4*B289^2)))/(1+$S$7^2/B289)),1))</f>
        <v/>
      </c>
      <c r="N289" s="25">
        <f>IF(OR($B289="",NOT(ISNUMBER($B289)),NOT(ISNUMBER($C289)),$B289&lt;=0,$C289&gt;$B289),"",IF(ABS(D289-F289/E289)/(F289/E289)&gt;=$S$8,"stands out","-"))</f>
        <v/>
      </c>
      <c r="O289" s="25">
        <f>IF(OR($B289="",NOT(ISNUMBER($B289)),NOT(ISNUMBER($C289)),$B289&lt;=0,$C289&gt;$B289),"",IF(H289&lt;$S$9,"significant","-"))</f>
        <v/>
      </c>
      <c r="P289" s="4">
        <f>IF(AND(ISNUMBER($C289),ISNUMBER($B289),$C289&gt;$B289),"more conversions than clicks - export one conversion per click",IF(OR($B289="",NOT(ISNUMBER($B289)),NOT(ISNUMBER($C289)),$B289&lt;=0,$C289&gt;$B289),"",IF(K289&lt;$S$6,"survives","-")))</f>
        <v/>
      </c>
      <c r="AA289" s="26">
        <f>IF(OR($B289="",NOT(ISNUMBER($B289)),NOT(ISNUMBER($C289)),$B289&lt;=0,$C289&gt;$B289),"",H289*$S$5/I289)</f>
        <v/>
      </c>
      <c r="AB289" s="5">
        <f>IF(OR($B289="",NOT(ISNUMBER($B289)),NOT(ISNUMBER($C289)),$B289&lt;=0,$C289&gt;$B289),0,1)</f>
        <v/>
      </c>
    </row>
    <row r="290">
      <c r="A290" s="21" t="n"/>
      <c r="B290" s="6" t="n"/>
      <c r="C290" s="6" t="n"/>
      <c r="D290" s="15">
        <f>IF(OR($B290="",NOT(ISNUMBER($B290)),NOT(ISNUMBER($C290)),$B290&lt;=0,$C290&gt;$B290),"",C290/B290)</f>
        <v/>
      </c>
      <c r="E290" s="22">
        <f>IF(OR($B290="",NOT(ISNUMBER($B290)),NOT(ISNUMBER($C290)),$B290&lt;=0,$C290&gt;$B290),"",SUMIFS($B$5:$B$304,$AB$5:$AB$304,1)-B290)</f>
        <v/>
      </c>
      <c r="F290" s="22">
        <f>IF(OR($B290="",NOT(ISNUMBER($B290)),NOT(ISNUMBER($C290)),$B290&lt;=0,$C290&gt;$B290),"",SUMIFS($C$5:$C$304,$AB$5:$AB$304,1)-C290)</f>
        <v/>
      </c>
      <c r="G290" s="23">
        <f>IF(OR($B290="",NOT(ISNUMBER($B290)),NOT(ISNUMBER($C290)),$B290&lt;=0,$C290&gt;$B290),"",(C290/B290-F290/E290)/SQRT(((C290+F290)/(B290+E290))*(1-((C290+F290)/(B290+E290)))*(1/B290+1/E290)))</f>
        <v/>
      </c>
      <c r="H290" s="13">
        <f>IF(OR($B290="",NOT(ISNUMBER($B290)),NOT(ISNUMBER($C290)),$B290&lt;=0,$C290&gt;$B290),"",2*(1-NORM.S.DIST(ABS(G290),TRUE)))</f>
        <v/>
      </c>
      <c r="I290" s="24">
        <f>IF(OR($B290="",NOT(ISNUMBER($B290)),NOT(ISNUMBER($C290)),$B290&lt;=0,$C290&gt;$B290),"",COUNTIF($H$5:$H$304,"&lt;"&amp;H290)+1)</f>
        <v/>
      </c>
      <c r="J290" s="13">
        <f>IF(OR($B290="",NOT(ISNUMBER($B290)),NOT(ISNUMBER($C290)),$B290&lt;=0,$C290&gt;$B290),"",I290/$S$5*$S$6)</f>
        <v/>
      </c>
      <c r="K290" s="13">
        <f>IF(OR($B290="",NOT(ISNUMBER($B290)),NOT(ISNUMBER($C290)),$B290&lt;=0,$C290&gt;$B290),"",MIN(1,MINIFS($AA$5:$AA$304,$I$5:$I$304,"&gt;="&amp;I290)))</f>
        <v/>
      </c>
      <c r="L290" s="15">
        <f>IF(OR($B290="",NOT(ISNUMBER($B290)),NOT(ISNUMBER($C290)),$B290&lt;=0,$C290&gt;$B290),"",MAX((((C290/B290)+$S$7^2/(2*B290))/(1+$S$7^2/B290))-(($S$7*SQRT((C290/B290)*(1-(C290/B290))/B290+$S$7^2/(4*B290^2)))/(1+$S$7^2/B290)),0))</f>
        <v/>
      </c>
      <c r="M290" s="15">
        <f>IF(OR($B290="",NOT(ISNUMBER($B290)),NOT(ISNUMBER($C290)),$B290&lt;=0,$C290&gt;$B290),"",MIN((((C290/B290)+$S$7^2/(2*B290))/(1+$S$7^2/B290))+(($S$7*SQRT((C290/B290)*(1-(C290/B290))/B290+$S$7^2/(4*B290^2)))/(1+$S$7^2/B290)),1))</f>
        <v/>
      </c>
      <c r="N290" s="25">
        <f>IF(OR($B290="",NOT(ISNUMBER($B290)),NOT(ISNUMBER($C290)),$B290&lt;=0,$C290&gt;$B290),"",IF(ABS(D290-F290/E290)/(F290/E290)&gt;=$S$8,"stands out","-"))</f>
        <v/>
      </c>
      <c r="O290" s="25">
        <f>IF(OR($B290="",NOT(ISNUMBER($B290)),NOT(ISNUMBER($C290)),$B290&lt;=0,$C290&gt;$B290),"",IF(H290&lt;$S$9,"significant","-"))</f>
        <v/>
      </c>
      <c r="P290" s="4">
        <f>IF(AND(ISNUMBER($C290),ISNUMBER($B290),$C290&gt;$B290),"more conversions than clicks - export one conversion per click",IF(OR($B290="",NOT(ISNUMBER($B290)),NOT(ISNUMBER($C290)),$B290&lt;=0,$C290&gt;$B290),"",IF(K290&lt;$S$6,"survives","-")))</f>
        <v/>
      </c>
      <c r="AA290" s="26">
        <f>IF(OR($B290="",NOT(ISNUMBER($B290)),NOT(ISNUMBER($C290)),$B290&lt;=0,$C290&gt;$B290),"",H290*$S$5/I290)</f>
        <v/>
      </c>
      <c r="AB290" s="5">
        <f>IF(OR($B290="",NOT(ISNUMBER($B290)),NOT(ISNUMBER($C290)),$B290&lt;=0,$C290&gt;$B290),0,1)</f>
        <v/>
      </c>
    </row>
    <row r="291">
      <c r="A291" s="21" t="n"/>
      <c r="B291" s="6" t="n"/>
      <c r="C291" s="6" t="n"/>
      <c r="D291" s="15">
        <f>IF(OR($B291="",NOT(ISNUMBER($B291)),NOT(ISNUMBER($C291)),$B291&lt;=0,$C291&gt;$B291),"",C291/B291)</f>
        <v/>
      </c>
      <c r="E291" s="22">
        <f>IF(OR($B291="",NOT(ISNUMBER($B291)),NOT(ISNUMBER($C291)),$B291&lt;=0,$C291&gt;$B291),"",SUMIFS($B$5:$B$304,$AB$5:$AB$304,1)-B291)</f>
        <v/>
      </c>
      <c r="F291" s="22">
        <f>IF(OR($B291="",NOT(ISNUMBER($B291)),NOT(ISNUMBER($C291)),$B291&lt;=0,$C291&gt;$B291),"",SUMIFS($C$5:$C$304,$AB$5:$AB$304,1)-C291)</f>
        <v/>
      </c>
      <c r="G291" s="23">
        <f>IF(OR($B291="",NOT(ISNUMBER($B291)),NOT(ISNUMBER($C291)),$B291&lt;=0,$C291&gt;$B291),"",(C291/B291-F291/E291)/SQRT(((C291+F291)/(B291+E291))*(1-((C291+F291)/(B291+E291)))*(1/B291+1/E291)))</f>
        <v/>
      </c>
      <c r="H291" s="13">
        <f>IF(OR($B291="",NOT(ISNUMBER($B291)),NOT(ISNUMBER($C291)),$B291&lt;=0,$C291&gt;$B291),"",2*(1-NORM.S.DIST(ABS(G291),TRUE)))</f>
        <v/>
      </c>
      <c r="I291" s="24">
        <f>IF(OR($B291="",NOT(ISNUMBER($B291)),NOT(ISNUMBER($C291)),$B291&lt;=0,$C291&gt;$B291),"",COUNTIF($H$5:$H$304,"&lt;"&amp;H291)+1)</f>
        <v/>
      </c>
      <c r="J291" s="13">
        <f>IF(OR($B291="",NOT(ISNUMBER($B291)),NOT(ISNUMBER($C291)),$B291&lt;=0,$C291&gt;$B291),"",I291/$S$5*$S$6)</f>
        <v/>
      </c>
      <c r="K291" s="13">
        <f>IF(OR($B291="",NOT(ISNUMBER($B291)),NOT(ISNUMBER($C291)),$B291&lt;=0,$C291&gt;$B291),"",MIN(1,MINIFS($AA$5:$AA$304,$I$5:$I$304,"&gt;="&amp;I291)))</f>
        <v/>
      </c>
      <c r="L291" s="15">
        <f>IF(OR($B291="",NOT(ISNUMBER($B291)),NOT(ISNUMBER($C291)),$B291&lt;=0,$C291&gt;$B291),"",MAX((((C291/B291)+$S$7^2/(2*B291))/(1+$S$7^2/B291))-(($S$7*SQRT((C291/B291)*(1-(C291/B291))/B291+$S$7^2/(4*B291^2)))/(1+$S$7^2/B291)),0))</f>
        <v/>
      </c>
      <c r="M291" s="15">
        <f>IF(OR($B291="",NOT(ISNUMBER($B291)),NOT(ISNUMBER($C291)),$B291&lt;=0,$C291&gt;$B291),"",MIN((((C291/B291)+$S$7^2/(2*B291))/(1+$S$7^2/B291))+(($S$7*SQRT((C291/B291)*(1-(C291/B291))/B291+$S$7^2/(4*B291^2)))/(1+$S$7^2/B291)),1))</f>
        <v/>
      </c>
      <c r="N291" s="25">
        <f>IF(OR($B291="",NOT(ISNUMBER($B291)),NOT(ISNUMBER($C291)),$B291&lt;=0,$C291&gt;$B291),"",IF(ABS(D291-F291/E291)/(F291/E291)&gt;=$S$8,"stands out","-"))</f>
        <v/>
      </c>
      <c r="O291" s="25">
        <f>IF(OR($B291="",NOT(ISNUMBER($B291)),NOT(ISNUMBER($C291)),$B291&lt;=0,$C291&gt;$B291),"",IF(H291&lt;$S$9,"significant","-"))</f>
        <v/>
      </c>
      <c r="P291" s="4">
        <f>IF(AND(ISNUMBER($C291),ISNUMBER($B291),$C291&gt;$B291),"more conversions than clicks - export one conversion per click",IF(OR($B291="",NOT(ISNUMBER($B291)),NOT(ISNUMBER($C291)),$B291&lt;=0,$C291&gt;$B291),"",IF(K291&lt;$S$6,"survives","-")))</f>
        <v/>
      </c>
      <c r="AA291" s="26">
        <f>IF(OR($B291="",NOT(ISNUMBER($B291)),NOT(ISNUMBER($C291)),$B291&lt;=0,$C291&gt;$B291),"",H291*$S$5/I291)</f>
        <v/>
      </c>
      <c r="AB291" s="5">
        <f>IF(OR($B291="",NOT(ISNUMBER($B291)),NOT(ISNUMBER($C291)),$B291&lt;=0,$C291&gt;$B291),0,1)</f>
        <v/>
      </c>
    </row>
    <row r="292">
      <c r="A292" s="21" t="n"/>
      <c r="B292" s="6" t="n"/>
      <c r="C292" s="6" t="n"/>
      <c r="D292" s="15">
        <f>IF(OR($B292="",NOT(ISNUMBER($B292)),NOT(ISNUMBER($C292)),$B292&lt;=0,$C292&gt;$B292),"",C292/B292)</f>
        <v/>
      </c>
      <c r="E292" s="22">
        <f>IF(OR($B292="",NOT(ISNUMBER($B292)),NOT(ISNUMBER($C292)),$B292&lt;=0,$C292&gt;$B292),"",SUMIFS($B$5:$B$304,$AB$5:$AB$304,1)-B292)</f>
        <v/>
      </c>
      <c r="F292" s="22">
        <f>IF(OR($B292="",NOT(ISNUMBER($B292)),NOT(ISNUMBER($C292)),$B292&lt;=0,$C292&gt;$B292),"",SUMIFS($C$5:$C$304,$AB$5:$AB$304,1)-C292)</f>
        <v/>
      </c>
      <c r="G292" s="23">
        <f>IF(OR($B292="",NOT(ISNUMBER($B292)),NOT(ISNUMBER($C292)),$B292&lt;=0,$C292&gt;$B292),"",(C292/B292-F292/E292)/SQRT(((C292+F292)/(B292+E292))*(1-((C292+F292)/(B292+E292)))*(1/B292+1/E292)))</f>
        <v/>
      </c>
      <c r="H292" s="13">
        <f>IF(OR($B292="",NOT(ISNUMBER($B292)),NOT(ISNUMBER($C292)),$B292&lt;=0,$C292&gt;$B292),"",2*(1-NORM.S.DIST(ABS(G292),TRUE)))</f>
        <v/>
      </c>
      <c r="I292" s="24">
        <f>IF(OR($B292="",NOT(ISNUMBER($B292)),NOT(ISNUMBER($C292)),$B292&lt;=0,$C292&gt;$B292),"",COUNTIF($H$5:$H$304,"&lt;"&amp;H292)+1)</f>
        <v/>
      </c>
      <c r="J292" s="13">
        <f>IF(OR($B292="",NOT(ISNUMBER($B292)),NOT(ISNUMBER($C292)),$B292&lt;=0,$C292&gt;$B292),"",I292/$S$5*$S$6)</f>
        <v/>
      </c>
      <c r="K292" s="13">
        <f>IF(OR($B292="",NOT(ISNUMBER($B292)),NOT(ISNUMBER($C292)),$B292&lt;=0,$C292&gt;$B292),"",MIN(1,MINIFS($AA$5:$AA$304,$I$5:$I$304,"&gt;="&amp;I292)))</f>
        <v/>
      </c>
      <c r="L292" s="15">
        <f>IF(OR($B292="",NOT(ISNUMBER($B292)),NOT(ISNUMBER($C292)),$B292&lt;=0,$C292&gt;$B292),"",MAX((((C292/B292)+$S$7^2/(2*B292))/(1+$S$7^2/B292))-(($S$7*SQRT((C292/B292)*(1-(C292/B292))/B292+$S$7^2/(4*B292^2)))/(1+$S$7^2/B292)),0))</f>
        <v/>
      </c>
      <c r="M292" s="15">
        <f>IF(OR($B292="",NOT(ISNUMBER($B292)),NOT(ISNUMBER($C292)),$B292&lt;=0,$C292&gt;$B292),"",MIN((((C292/B292)+$S$7^2/(2*B292))/(1+$S$7^2/B292))+(($S$7*SQRT((C292/B292)*(1-(C292/B292))/B292+$S$7^2/(4*B292^2)))/(1+$S$7^2/B292)),1))</f>
        <v/>
      </c>
      <c r="N292" s="25">
        <f>IF(OR($B292="",NOT(ISNUMBER($B292)),NOT(ISNUMBER($C292)),$B292&lt;=0,$C292&gt;$B292),"",IF(ABS(D292-F292/E292)/(F292/E292)&gt;=$S$8,"stands out","-"))</f>
        <v/>
      </c>
      <c r="O292" s="25">
        <f>IF(OR($B292="",NOT(ISNUMBER($B292)),NOT(ISNUMBER($C292)),$B292&lt;=0,$C292&gt;$B292),"",IF(H292&lt;$S$9,"significant","-"))</f>
        <v/>
      </c>
      <c r="P292" s="4">
        <f>IF(AND(ISNUMBER($C292),ISNUMBER($B292),$C292&gt;$B292),"more conversions than clicks - export one conversion per click",IF(OR($B292="",NOT(ISNUMBER($B292)),NOT(ISNUMBER($C292)),$B292&lt;=0,$C292&gt;$B292),"",IF(K292&lt;$S$6,"survives","-")))</f>
        <v/>
      </c>
      <c r="AA292" s="26">
        <f>IF(OR($B292="",NOT(ISNUMBER($B292)),NOT(ISNUMBER($C292)),$B292&lt;=0,$C292&gt;$B292),"",H292*$S$5/I292)</f>
        <v/>
      </c>
      <c r="AB292" s="5">
        <f>IF(OR($B292="",NOT(ISNUMBER($B292)),NOT(ISNUMBER($C292)),$B292&lt;=0,$C292&gt;$B292),0,1)</f>
        <v/>
      </c>
    </row>
    <row r="293">
      <c r="A293" s="21" t="n"/>
      <c r="B293" s="6" t="n"/>
      <c r="C293" s="6" t="n"/>
      <c r="D293" s="15">
        <f>IF(OR($B293="",NOT(ISNUMBER($B293)),NOT(ISNUMBER($C293)),$B293&lt;=0,$C293&gt;$B293),"",C293/B293)</f>
        <v/>
      </c>
      <c r="E293" s="22">
        <f>IF(OR($B293="",NOT(ISNUMBER($B293)),NOT(ISNUMBER($C293)),$B293&lt;=0,$C293&gt;$B293),"",SUMIFS($B$5:$B$304,$AB$5:$AB$304,1)-B293)</f>
        <v/>
      </c>
      <c r="F293" s="22">
        <f>IF(OR($B293="",NOT(ISNUMBER($B293)),NOT(ISNUMBER($C293)),$B293&lt;=0,$C293&gt;$B293),"",SUMIFS($C$5:$C$304,$AB$5:$AB$304,1)-C293)</f>
        <v/>
      </c>
      <c r="G293" s="23">
        <f>IF(OR($B293="",NOT(ISNUMBER($B293)),NOT(ISNUMBER($C293)),$B293&lt;=0,$C293&gt;$B293),"",(C293/B293-F293/E293)/SQRT(((C293+F293)/(B293+E293))*(1-((C293+F293)/(B293+E293)))*(1/B293+1/E293)))</f>
        <v/>
      </c>
      <c r="H293" s="13">
        <f>IF(OR($B293="",NOT(ISNUMBER($B293)),NOT(ISNUMBER($C293)),$B293&lt;=0,$C293&gt;$B293),"",2*(1-NORM.S.DIST(ABS(G293),TRUE)))</f>
        <v/>
      </c>
      <c r="I293" s="24">
        <f>IF(OR($B293="",NOT(ISNUMBER($B293)),NOT(ISNUMBER($C293)),$B293&lt;=0,$C293&gt;$B293),"",COUNTIF($H$5:$H$304,"&lt;"&amp;H293)+1)</f>
        <v/>
      </c>
      <c r="J293" s="13">
        <f>IF(OR($B293="",NOT(ISNUMBER($B293)),NOT(ISNUMBER($C293)),$B293&lt;=0,$C293&gt;$B293),"",I293/$S$5*$S$6)</f>
        <v/>
      </c>
      <c r="K293" s="13">
        <f>IF(OR($B293="",NOT(ISNUMBER($B293)),NOT(ISNUMBER($C293)),$B293&lt;=0,$C293&gt;$B293),"",MIN(1,MINIFS($AA$5:$AA$304,$I$5:$I$304,"&gt;="&amp;I293)))</f>
        <v/>
      </c>
      <c r="L293" s="15">
        <f>IF(OR($B293="",NOT(ISNUMBER($B293)),NOT(ISNUMBER($C293)),$B293&lt;=0,$C293&gt;$B293),"",MAX((((C293/B293)+$S$7^2/(2*B293))/(1+$S$7^2/B293))-(($S$7*SQRT((C293/B293)*(1-(C293/B293))/B293+$S$7^2/(4*B293^2)))/(1+$S$7^2/B293)),0))</f>
        <v/>
      </c>
      <c r="M293" s="15">
        <f>IF(OR($B293="",NOT(ISNUMBER($B293)),NOT(ISNUMBER($C293)),$B293&lt;=0,$C293&gt;$B293),"",MIN((((C293/B293)+$S$7^2/(2*B293))/(1+$S$7^2/B293))+(($S$7*SQRT((C293/B293)*(1-(C293/B293))/B293+$S$7^2/(4*B293^2)))/(1+$S$7^2/B293)),1))</f>
        <v/>
      </c>
      <c r="N293" s="25">
        <f>IF(OR($B293="",NOT(ISNUMBER($B293)),NOT(ISNUMBER($C293)),$B293&lt;=0,$C293&gt;$B293),"",IF(ABS(D293-F293/E293)/(F293/E293)&gt;=$S$8,"stands out","-"))</f>
        <v/>
      </c>
      <c r="O293" s="25">
        <f>IF(OR($B293="",NOT(ISNUMBER($B293)),NOT(ISNUMBER($C293)),$B293&lt;=0,$C293&gt;$B293),"",IF(H293&lt;$S$9,"significant","-"))</f>
        <v/>
      </c>
      <c r="P293" s="4">
        <f>IF(AND(ISNUMBER($C293),ISNUMBER($B293),$C293&gt;$B293),"more conversions than clicks - export one conversion per click",IF(OR($B293="",NOT(ISNUMBER($B293)),NOT(ISNUMBER($C293)),$B293&lt;=0,$C293&gt;$B293),"",IF(K293&lt;$S$6,"survives","-")))</f>
        <v/>
      </c>
      <c r="AA293" s="26">
        <f>IF(OR($B293="",NOT(ISNUMBER($B293)),NOT(ISNUMBER($C293)),$B293&lt;=0,$C293&gt;$B293),"",H293*$S$5/I293)</f>
        <v/>
      </c>
      <c r="AB293" s="5">
        <f>IF(OR($B293="",NOT(ISNUMBER($B293)),NOT(ISNUMBER($C293)),$B293&lt;=0,$C293&gt;$B293),0,1)</f>
        <v/>
      </c>
    </row>
    <row r="294">
      <c r="A294" s="21" t="n"/>
      <c r="B294" s="6" t="n"/>
      <c r="C294" s="6" t="n"/>
      <c r="D294" s="15">
        <f>IF(OR($B294="",NOT(ISNUMBER($B294)),NOT(ISNUMBER($C294)),$B294&lt;=0,$C294&gt;$B294),"",C294/B294)</f>
        <v/>
      </c>
      <c r="E294" s="22">
        <f>IF(OR($B294="",NOT(ISNUMBER($B294)),NOT(ISNUMBER($C294)),$B294&lt;=0,$C294&gt;$B294),"",SUMIFS($B$5:$B$304,$AB$5:$AB$304,1)-B294)</f>
        <v/>
      </c>
      <c r="F294" s="22">
        <f>IF(OR($B294="",NOT(ISNUMBER($B294)),NOT(ISNUMBER($C294)),$B294&lt;=0,$C294&gt;$B294),"",SUMIFS($C$5:$C$304,$AB$5:$AB$304,1)-C294)</f>
        <v/>
      </c>
      <c r="G294" s="23">
        <f>IF(OR($B294="",NOT(ISNUMBER($B294)),NOT(ISNUMBER($C294)),$B294&lt;=0,$C294&gt;$B294),"",(C294/B294-F294/E294)/SQRT(((C294+F294)/(B294+E294))*(1-((C294+F294)/(B294+E294)))*(1/B294+1/E294)))</f>
        <v/>
      </c>
      <c r="H294" s="13">
        <f>IF(OR($B294="",NOT(ISNUMBER($B294)),NOT(ISNUMBER($C294)),$B294&lt;=0,$C294&gt;$B294),"",2*(1-NORM.S.DIST(ABS(G294),TRUE)))</f>
        <v/>
      </c>
      <c r="I294" s="24">
        <f>IF(OR($B294="",NOT(ISNUMBER($B294)),NOT(ISNUMBER($C294)),$B294&lt;=0,$C294&gt;$B294),"",COUNTIF($H$5:$H$304,"&lt;"&amp;H294)+1)</f>
        <v/>
      </c>
      <c r="J294" s="13">
        <f>IF(OR($B294="",NOT(ISNUMBER($B294)),NOT(ISNUMBER($C294)),$B294&lt;=0,$C294&gt;$B294),"",I294/$S$5*$S$6)</f>
        <v/>
      </c>
      <c r="K294" s="13">
        <f>IF(OR($B294="",NOT(ISNUMBER($B294)),NOT(ISNUMBER($C294)),$B294&lt;=0,$C294&gt;$B294),"",MIN(1,MINIFS($AA$5:$AA$304,$I$5:$I$304,"&gt;="&amp;I294)))</f>
        <v/>
      </c>
      <c r="L294" s="15">
        <f>IF(OR($B294="",NOT(ISNUMBER($B294)),NOT(ISNUMBER($C294)),$B294&lt;=0,$C294&gt;$B294),"",MAX((((C294/B294)+$S$7^2/(2*B294))/(1+$S$7^2/B294))-(($S$7*SQRT((C294/B294)*(1-(C294/B294))/B294+$S$7^2/(4*B294^2)))/(1+$S$7^2/B294)),0))</f>
        <v/>
      </c>
      <c r="M294" s="15">
        <f>IF(OR($B294="",NOT(ISNUMBER($B294)),NOT(ISNUMBER($C294)),$B294&lt;=0,$C294&gt;$B294),"",MIN((((C294/B294)+$S$7^2/(2*B294))/(1+$S$7^2/B294))+(($S$7*SQRT((C294/B294)*(1-(C294/B294))/B294+$S$7^2/(4*B294^2)))/(1+$S$7^2/B294)),1))</f>
        <v/>
      </c>
      <c r="N294" s="25">
        <f>IF(OR($B294="",NOT(ISNUMBER($B294)),NOT(ISNUMBER($C294)),$B294&lt;=0,$C294&gt;$B294),"",IF(ABS(D294-F294/E294)/(F294/E294)&gt;=$S$8,"stands out","-"))</f>
        <v/>
      </c>
      <c r="O294" s="25">
        <f>IF(OR($B294="",NOT(ISNUMBER($B294)),NOT(ISNUMBER($C294)),$B294&lt;=0,$C294&gt;$B294),"",IF(H294&lt;$S$9,"significant","-"))</f>
        <v/>
      </c>
      <c r="P294" s="4">
        <f>IF(AND(ISNUMBER($C294),ISNUMBER($B294),$C294&gt;$B294),"more conversions than clicks - export one conversion per click",IF(OR($B294="",NOT(ISNUMBER($B294)),NOT(ISNUMBER($C294)),$B294&lt;=0,$C294&gt;$B294),"",IF(K294&lt;$S$6,"survives","-")))</f>
        <v/>
      </c>
      <c r="AA294" s="26">
        <f>IF(OR($B294="",NOT(ISNUMBER($B294)),NOT(ISNUMBER($C294)),$B294&lt;=0,$C294&gt;$B294),"",H294*$S$5/I294)</f>
        <v/>
      </c>
      <c r="AB294" s="5">
        <f>IF(OR($B294="",NOT(ISNUMBER($B294)),NOT(ISNUMBER($C294)),$B294&lt;=0,$C294&gt;$B294),0,1)</f>
        <v/>
      </c>
    </row>
    <row r="295">
      <c r="A295" s="21" t="n"/>
      <c r="B295" s="6" t="n"/>
      <c r="C295" s="6" t="n"/>
      <c r="D295" s="15">
        <f>IF(OR($B295="",NOT(ISNUMBER($B295)),NOT(ISNUMBER($C295)),$B295&lt;=0,$C295&gt;$B295),"",C295/B295)</f>
        <v/>
      </c>
      <c r="E295" s="22">
        <f>IF(OR($B295="",NOT(ISNUMBER($B295)),NOT(ISNUMBER($C295)),$B295&lt;=0,$C295&gt;$B295),"",SUMIFS($B$5:$B$304,$AB$5:$AB$304,1)-B295)</f>
        <v/>
      </c>
      <c r="F295" s="22">
        <f>IF(OR($B295="",NOT(ISNUMBER($B295)),NOT(ISNUMBER($C295)),$B295&lt;=0,$C295&gt;$B295),"",SUMIFS($C$5:$C$304,$AB$5:$AB$304,1)-C295)</f>
        <v/>
      </c>
      <c r="G295" s="23">
        <f>IF(OR($B295="",NOT(ISNUMBER($B295)),NOT(ISNUMBER($C295)),$B295&lt;=0,$C295&gt;$B295),"",(C295/B295-F295/E295)/SQRT(((C295+F295)/(B295+E295))*(1-((C295+F295)/(B295+E295)))*(1/B295+1/E295)))</f>
        <v/>
      </c>
      <c r="H295" s="13">
        <f>IF(OR($B295="",NOT(ISNUMBER($B295)),NOT(ISNUMBER($C295)),$B295&lt;=0,$C295&gt;$B295),"",2*(1-NORM.S.DIST(ABS(G295),TRUE)))</f>
        <v/>
      </c>
      <c r="I295" s="24">
        <f>IF(OR($B295="",NOT(ISNUMBER($B295)),NOT(ISNUMBER($C295)),$B295&lt;=0,$C295&gt;$B295),"",COUNTIF($H$5:$H$304,"&lt;"&amp;H295)+1)</f>
        <v/>
      </c>
      <c r="J295" s="13">
        <f>IF(OR($B295="",NOT(ISNUMBER($B295)),NOT(ISNUMBER($C295)),$B295&lt;=0,$C295&gt;$B295),"",I295/$S$5*$S$6)</f>
        <v/>
      </c>
      <c r="K295" s="13">
        <f>IF(OR($B295="",NOT(ISNUMBER($B295)),NOT(ISNUMBER($C295)),$B295&lt;=0,$C295&gt;$B295),"",MIN(1,MINIFS($AA$5:$AA$304,$I$5:$I$304,"&gt;="&amp;I295)))</f>
        <v/>
      </c>
      <c r="L295" s="15">
        <f>IF(OR($B295="",NOT(ISNUMBER($B295)),NOT(ISNUMBER($C295)),$B295&lt;=0,$C295&gt;$B295),"",MAX((((C295/B295)+$S$7^2/(2*B295))/(1+$S$7^2/B295))-(($S$7*SQRT((C295/B295)*(1-(C295/B295))/B295+$S$7^2/(4*B295^2)))/(1+$S$7^2/B295)),0))</f>
        <v/>
      </c>
      <c r="M295" s="15">
        <f>IF(OR($B295="",NOT(ISNUMBER($B295)),NOT(ISNUMBER($C295)),$B295&lt;=0,$C295&gt;$B295),"",MIN((((C295/B295)+$S$7^2/(2*B295))/(1+$S$7^2/B295))+(($S$7*SQRT((C295/B295)*(1-(C295/B295))/B295+$S$7^2/(4*B295^2)))/(1+$S$7^2/B295)),1))</f>
        <v/>
      </c>
      <c r="N295" s="25">
        <f>IF(OR($B295="",NOT(ISNUMBER($B295)),NOT(ISNUMBER($C295)),$B295&lt;=0,$C295&gt;$B295),"",IF(ABS(D295-F295/E295)/(F295/E295)&gt;=$S$8,"stands out","-"))</f>
        <v/>
      </c>
      <c r="O295" s="25">
        <f>IF(OR($B295="",NOT(ISNUMBER($B295)),NOT(ISNUMBER($C295)),$B295&lt;=0,$C295&gt;$B295),"",IF(H295&lt;$S$9,"significant","-"))</f>
        <v/>
      </c>
      <c r="P295" s="4">
        <f>IF(AND(ISNUMBER($C295),ISNUMBER($B295),$C295&gt;$B295),"more conversions than clicks - export one conversion per click",IF(OR($B295="",NOT(ISNUMBER($B295)),NOT(ISNUMBER($C295)),$B295&lt;=0,$C295&gt;$B295),"",IF(K295&lt;$S$6,"survives","-")))</f>
        <v/>
      </c>
      <c r="AA295" s="26">
        <f>IF(OR($B295="",NOT(ISNUMBER($B295)),NOT(ISNUMBER($C295)),$B295&lt;=0,$C295&gt;$B295),"",H295*$S$5/I295)</f>
        <v/>
      </c>
      <c r="AB295" s="5">
        <f>IF(OR($B295="",NOT(ISNUMBER($B295)),NOT(ISNUMBER($C295)),$B295&lt;=0,$C295&gt;$B295),0,1)</f>
        <v/>
      </c>
    </row>
    <row r="296">
      <c r="A296" s="21" t="n"/>
      <c r="B296" s="6" t="n"/>
      <c r="C296" s="6" t="n"/>
      <c r="D296" s="15">
        <f>IF(OR($B296="",NOT(ISNUMBER($B296)),NOT(ISNUMBER($C296)),$B296&lt;=0,$C296&gt;$B296),"",C296/B296)</f>
        <v/>
      </c>
      <c r="E296" s="22">
        <f>IF(OR($B296="",NOT(ISNUMBER($B296)),NOT(ISNUMBER($C296)),$B296&lt;=0,$C296&gt;$B296),"",SUMIFS($B$5:$B$304,$AB$5:$AB$304,1)-B296)</f>
        <v/>
      </c>
      <c r="F296" s="22">
        <f>IF(OR($B296="",NOT(ISNUMBER($B296)),NOT(ISNUMBER($C296)),$B296&lt;=0,$C296&gt;$B296),"",SUMIFS($C$5:$C$304,$AB$5:$AB$304,1)-C296)</f>
        <v/>
      </c>
      <c r="G296" s="23">
        <f>IF(OR($B296="",NOT(ISNUMBER($B296)),NOT(ISNUMBER($C296)),$B296&lt;=0,$C296&gt;$B296),"",(C296/B296-F296/E296)/SQRT(((C296+F296)/(B296+E296))*(1-((C296+F296)/(B296+E296)))*(1/B296+1/E296)))</f>
        <v/>
      </c>
      <c r="H296" s="13">
        <f>IF(OR($B296="",NOT(ISNUMBER($B296)),NOT(ISNUMBER($C296)),$B296&lt;=0,$C296&gt;$B296),"",2*(1-NORM.S.DIST(ABS(G296),TRUE)))</f>
        <v/>
      </c>
      <c r="I296" s="24">
        <f>IF(OR($B296="",NOT(ISNUMBER($B296)),NOT(ISNUMBER($C296)),$B296&lt;=0,$C296&gt;$B296),"",COUNTIF($H$5:$H$304,"&lt;"&amp;H296)+1)</f>
        <v/>
      </c>
      <c r="J296" s="13">
        <f>IF(OR($B296="",NOT(ISNUMBER($B296)),NOT(ISNUMBER($C296)),$B296&lt;=0,$C296&gt;$B296),"",I296/$S$5*$S$6)</f>
        <v/>
      </c>
      <c r="K296" s="13">
        <f>IF(OR($B296="",NOT(ISNUMBER($B296)),NOT(ISNUMBER($C296)),$B296&lt;=0,$C296&gt;$B296),"",MIN(1,MINIFS($AA$5:$AA$304,$I$5:$I$304,"&gt;="&amp;I296)))</f>
        <v/>
      </c>
      <c r="L296" s="15">
        <f>IF(OR($B296="",NOT(ISNUMBER($B296)),NOT(ISNUMBER($C296)),$B296&lt;=0,$C296&gt;$B296),"",MAX((((C296/B296)+$S$7^2/(2*B296))/(1+$S$7^2/B296))-(($S$7*SQRT((C296/B296)*(1-(C296/B296))/B296+$S$7^2/(4*B296^2)))/(1+$S$7^2/B296)),0))</f>
        <v/>
      </c>
      <c r="M296" s="15">
        <f>IF(OR($B296="",NOT(ISNUMBER($B296)),NOT(ISNUMBER($C296)),$B296&lt;=0,$C296&gt;$B296),"",MIN((((C296/B296)+$S$7^2/(2*B296))/(1+$S$7^2/B296))+(($S$7*SQRT((C296/B296)*(1-(C296/B296))/B296+$S$7^2/(4*B296^2)))/(1+$S$7^2/B296)),1))</f>
        <v/>
      </c>
      <c r="N296" s="25">
        <f>IF(OR($B296="",NOT(ISNUMBER($B296)),NOT(ISNUMBER($C296)),$B296&lt;=0,$C296&gt;$B296),"",IF(ABS(D296-F296/E296)/(F296/E296)&gt;=$S$8,"stands out","-"))</f>
        <v/>
      </c>
      <c r="O296" s="25">
        <f>IF(OR($B296="",NOT(ISNUMBER($B296)),NOT(ISNUMBER($C296)),$B296&lt;=0,$C296&gt;$B296),"",IF(H296&lt;$S$9,"significant","-"))</f>
        <v/>
      </c>
      <c r="P296" s="4">
        <f>IF(AND(ISNUMBER($C296),ISNUMBER($B296),$C296&gt;$B296),"more conversions than clicks - export one conversion per click",IF(OR($B296="",NOT(ISNUMBER($B296)),NOT(ISNUMBER($C296)),$B296&lt;=0,$C296&gt;$B296),"",IF(K296&lt;$S$6,"survives","-")))</f>
        <v/>
      </c>
      <c r="AA296" s="26">
        <f>IF(OR($B296="",NOT(ISNUMBER($B296)),NOT(ISNUMBER($C296)),$B296&lt;=0,$C296&gt;$B296),"",H296*$S$5/I296)</f>
        <v/>
      </c>
      <c r="AB296" s="5">
        <f>IF(OR($B296="",NOT(ISNUMBER($B296)),NOT(ISNUMBER($C296)),$B296&lt;=0,$C296&gt;$B296),0,1)</f>
        <v/>
      </c>
    </row>
    <row r="297">
      <c r="A297" s="21" t="n"/>
      <c r="B297" s="6" t="n"/>
      <c r="C297" s="6" t="n"/>
      <c r="D297" s="15">
        <f>IF(OR($B297="",NOT(ISNUMBER($B297)),NOT(ISNUMBER($C297)),$B297&lt;=0,$C297&gt;$B297),"",C297/B297)</f>
        <v/>
      </c>
      <c r="E297" s="22">
        <f>IF(OR($B297="",NOT(ISNUMBER($B297)),NOT(ISNUMBER($C297)),$B297&lt;=0,$C297&gt;$B297),"",SUMIFS($B$5:$B$304,$AB$5:$AB$304,1)-B297)</f>
        <v/>
      </c>
      <c r="F297" s="22">
        <f>IF(OR($B297="",NOT(ISNUMBER($B297)),NOT(ISNUMBER($C297)),$B297&lt;=0,$C297&gt;$B297),"",SUMIFS($C$5:$C$304,$AB$5:$AB$304,1)-C297)</f>
        <v/>
      </c>
      <c r="G297" s="23">
        <f>IF(OR($B297="",NOT(ISNUMBER($B297)),NOT(ISNUMBER($C297)),$B297&lt;=0,$C297&gt;$B297),"",(C297/B297-F297/E297)/SQRT(((C297+F297)/(B297+E297))*(1-((C297+F297)/(B297+E297)))*(1/B297+1/E297)))</f>
        <v/>
      </c>
      <c r="H297" s="13">
        <f>IF(OR($B297="",NOT(ISNUMBER($B297)),NOT(ISNUMBER($C297)),$B297&lt;=0,$C297&gt;$B297),"",2*(1-NORM.S.DIST(ABS(G297),TRUE)))</f>
        <v/>
      </c>
      <c r="I297" s="24">
        <f>IF(OR($B297="",NOT(ISNUMBER($B297)),NOT(ISNUMBER($C297)),$B297&lt;=0,$C297&gt;$B297),"",COUNTIF($H$5:$H$304,"&lt;"&amp;H297)+1)</f>
        <v/>
      </c>
      <c r="J297" s="13">
        <f>IF(OR($B297="",NOT(ISNUMBER($B297)),NOT(ISNUMBER($C297)),$B297&lt;=0,$C297&gt;$B297),"",I297/$S$5*$S$6)</f>
        <v/>
      </c>
      <c r="K297" s="13">
        <f>IF(OR($B297="",NOT(ISNUMBER($B297)),NOT(ISNUMBER($C297)),$B297&lt;=0,$C297&gt;$B297),"",MIN(1,MINIFS($AA$5:$AA$304,$I$5:$I$304,"&gt;="&amp;I297)))</f>
        <v/>
      </c>
      <c r="L297" s="15">
        <f>IF(OR($B297="",NOT(ISNUMBER($B297)),NOT(ISNUMBER($C297)),$B297&lt;=0,$C297&gt;$B297),"",MAX((((C297/B297)+$S$7^2/(2*B297))/(1+$S$7^2/B297))-(($S$7*SQRT((C297/B297)*(1-(C297/B297))/B297+$S$7^2/(4*B297^2)))/(1+$S$7^2/B297)),0))</f>
        <v/>
      </c>
      <c r="M297" s="15">
        <f>IF(OR($B297="",NOT(ISNUMBER($B297)),NOT(ISNUMBER($C297)),$B297&lt;=0,$C297&gt;$B297),"",MIN((((C297/B297)+$S$7^2/(2*B297))/(1+$S$7^2/B297))+(($S$7*SQRT((C297/B297)*(1-(C297/B297))/B297+$S$7^2/(4*B297^2)))/(1+$S$7^2/B297)),1))</f>
        <v/>
      </c>
      <c r="N297" s="25">
        <f>IF(OR($B297="",NOT(ISNUMBER($B297)),NOT(ISNUMBER($C297)),$B297&lt;=0,$C297&gt;$B297),"",IF(ABS(D297-F297/E297)/(F297/E297)&gt;=$S$8,"stands out","-"))</f>
        <v/>
      </c>
      <c r="O297" s="25">
        <f>IF(OR($B297="",NOT(ISNUMBER($B297)),NOT(ISNUMBER($C297)),$B297&lt;=0,$C297&gt;$B297),"",IF(H297&lt;$S$9,"significant","-"))</f>
        <v/>
      </c>
      <c r="P297" s="4">
        <f>IF(AND(ISNUMBER($C297),ISNUMBER($B297),$C297&gt;$B297),"more conversions than clicks - export one conversion per click",IF(OR($B297="",NOT(ISNUMBER($B297)),NOT(ISNUMBER($C297)),$B297&lt;=0,$C297&gt;$B297),"",IF(K297&lt;$S$6,"survives","-")))</f>
        <v/>
      </c>
      <c r="AA297" s="26">
        <f>IF(OR($B297="",NOT(ISNUMBER($B297)),NOT(ISNUMBER($C297)),$B297&lt;=0,$C297&gt;$B297),"",H297*$S$5/I297)</f>
        <v/>
      </c>
      <c r="AB297" s="5">
        <f>IF(OR($B297="",NOT(ISNUMBER($B297)),NOT(ISNUMBER($C297)),$B297&lt;=0,$C297&gt;$B297),0,1)</f>
        <v/>
      </c>
    </row>
    <row r="298">
      <c r="A298" s="21" t="n"/>
      <c r="B298" s="6" t="n"/>
      <c r="C298" s="6" t="n"/>
      <c r="D298" s="15">
        <f>IF(OR($B298="",NOT(ISNUMBER($B298)),NOT(ISNUMBER($C298)),$B298&lt;=0,$C298&gt;$B298),"",C298/B298)</f>
        <v/>
      </c>
      <c r="E298" s="22">
        <f>IF(OR($B298="",NOT(ISNUMBER($B298)),NOT(ISNUMBER($C298)),$B298&lt;=0,$C298&gt;$B298),"",SUMIFS($B$5:$B$304,$AB$5:$AB$304,1)-B298)</f>
        <v/>
      </c>
      <c r="F298" s="22">
        <f>IF(OR($B298="",NOT(ISNUMBER($B298)),NOT(ISNUMBER($C298)),$B298&lt;=0,$C298&gt;$B298),"",SUMIFS($C$5:$C$304,$AB$5:$AB$304,1)-C298)</f>
        <v/>
      </c>
      <c r="G298" s="23">
        <f>IF(OR($B298="",NOT(ISNUMBER($B298)),NOT(ISNUMBER($C298)),$B298&lt;=0,$C298&gt;$B298),"",(C298/B298-F298/E298)/SQRT(((C298+F298)/(B298+E298))*(1-((C298+F298)/(B298+E298)))*(1/B298+1/E298)))</f>
        <v/>
      </c>
      <c r="H298" s="13">
        <f>IF(OR($B298="",NOT(ISNUMBER($B298)),NOT(ISNUMBER($C298)),$B298&lt;=0,$C298&gt;$B298),"",2*(1-NORM.S.DIST(ABS(G298),TRUE)))</f>
        <v/>
      </c>
      <c r="I298" s="24">
        <f>IF(OR($B298="",NOT(ISNUMBER($B298)),NOT(ISNUMBER($C298)),$B298&lt;=0,$C298&gt;$B298),"",COUNTIF($H$5:$H$304,"&lt;"&amp;H298)+1)</f>
        <v/>
      </c>
      <c r="J298" s="13">
        <f>IF(OR($B298="",NOT(ISNUMBER($B298)),NOT(ISNUMBER($C298)),$B298&lt;=0,$C298&gt;$B298),"",I298/$S$5*$S$6)</f>
        <v/>
      </c>
      <c r="K298" s="13">
        <f>IF(OR($B298="",NOT(ISNUMBER($B298)),NOT(ISNUMBER($C298)),$B298&lt;=0,$C298&gt;$B298),"",MIN(1,MINIFS($AA$5:$AA$304,$I$5:$I$304,"&gt;="&amp;I298)))</f>
        <v/>
      </c>
      <c r="L298" s="15">
        <f>IF(OR($B298="",NOT(ISNUMBER($B298)),NOT(ISNUMBER($C298)),$B298&lt;=0,$C298&gt;$B298),"",MAX((((C298/B298)+$S$7^2/(2*B298))/(1+$S$7^2/B298))-(($S$7*SQRT((C298/B298)*(1-(C298/B298))/B298+$S$7^2/(4*B298^2)))/(1+$S$7^2/B298)),0))</f>
        <v/>
      </c>
      <c r="M298" s="15">
        <f>IF(OR($B298="",NOT(ISNUMBER($B298)),NOT(ISNUMBER($C298)),$B298&lt;=0,$C298&gt;$B298),"",MIN((((C298/B298)+$S$7^2/(2*B298))/(1+$S$7^2/B298))+(($S$7*SQRT((C298/B298)*(1-(C298/B298))/B298+$S$7^2/(4*B298^2)))/(1+$S$7^2/B298)),1))</f>
        <v/>
      </c>
      <c r="N298" s="25">
        <f>IF(OR($B298="",NOT(ISNUMBER($B298)),NOT(ISNUMBER($C298)),$B298&lt;=0,$C298&gt;$B298),"",IF(ABS(D298-F298/E298)/(F298/E298)&gt;=$S$8,"stands out","-"))</f>
        <v/>
      </c>
      <c r="O298" s="25">
        <f>IF(OR($B298="",NOT(ISNUMBER($B298)),NOT(ISNUMBER($C298)),$B298&lt;=0,$C298&gt;$B298),"",IF(H298&lt;$S$9,"significant","-"))</f>
        <v/>
      </c>
      <c r="P298" s="4">
        <f>IF(AND(ISNUMBER($C298),ISNUMBER($B298),$C298&gt;$B298),"more conversions than clicks - export one conversion per click",IF(OR($B298="",NOT(ISNUMBER($B298)),NOT(ISNUMBER($C298)),$B298&lt;=0,$C298&gt;$B298),"",IF(K298&lt;$S$6,"survives","-")))</f>
        <v/>
      </c>
      <c r="AA298" s="26">
        <f>IF(OR($B298="",NOT(ISNUMBER($B298)),NOT(ISNUMBER($C298)),$B298&lt;=0,$C298&gt;$B298),"",H298*$S$5/I298)</f>
        <v/>
      </c>
      <c r="AB298" s="5">
        <f>IF(OR($B298="",NOT(ISNUMBER($B298)),NOT(ISNUMBER($C298)),$B298&lt;=0,$C298&gt;$B298),0,1)</f>
        <v/>
      </c>
    </row>
    <row r="299">
      <c r="A299" s="21" t="n"/>
      <c r="B299" s="6" t="n"/>
      <c r="C299" s="6" t="n"/>
      <c r="D299" s="15">
        <f>IF(OR($B299="",NOT(ISNUMBER($B299)),NOT(ISNUMBER($C299)),$B299&lt;=0,$C299&gt;$B299),"",C299/B299)</f>
        <v/>
      </c>
      <c r="E299" s="22">
        <f>IF(OR($B299="",NOT(ISNUMBER($B299)),NOT(ISNUMBER($C299)),$B299&lt;=0,$C299&gt;$B299),"",SUMIFS($B$5:$B$304,$AB$5:$AB$304,1)-B299)</f>
        <v/>
      </c>
      <c r="F299" s="22">
        <f>IF(OR($B299="",NOT(ISNUMBER($B299)),NOT(ISNUMBER($C299)),$B299&lt;=0,$C299&gt;$B299),"",SUMIFS($C$5:$C$304,$AB$5:$AB$304,1)-C299)</f>
        <v/>
      </c>
      <c r="G299" s="23">
        <f>IF(OR($B299="",NOT(ISNUMBER($B299)),NOT(ISNUMBER($C299)),$B299&lt;=0,$C299&gt;$B299),"",(C299/B299-F299/E299)/SQRT(((C299+F299)/(B299+E299))*(1-((C299+F299)/(B299+E299)))*(1/B299+1/E299)))</f>
        <v/>
      </c>
      <c r="H299" s="13">
        <f>IF(OR($B299="",NOT(ISNUMBER($B299)),NOT(ISNUMBER($C299)),$B299&lt;=0,$C299&gt;$B299),"",2*(1-NORM.S.DIST(ABS(G299),TRUE)))</f>
        <v/>
      </c>
      <c r="I299" s="24">
        <f>IF(OR($B299="",NOT(ISNUMBER($B299)),NOT(ISNUMBER($C299)),$B299&lt;=0,$C299&gt;$B299),"",COUNTIF($H$5:$H$304,"&lt;"&amp;H299)+1)</f>
        <v/>
      </c>
      <c r="J299" s="13">
        <f>IF(OR($B299="",NOT(ISNUMBER($B299)),NOT(ISNUMBER($C299)),$B299&lt;=0,$C299&gt;$B299),"",I299/$S$5*$S$6)</f>
        <v/>
      </c>
      <c r="K299" s="13">
        <f>IF(OR($B299="",NOT(ISNUMBER($B299)),NOT(ISNUMBER($C299)),$B299&lt;=0,$C299&gt;$B299),"",MIN(1,MINIFS($AA$5:$AA$304,$I$5:$I$304,"&gt;="&amp;I299)))</f>
        <v/>
      </c>
      <c r="L299" s="15">
        <f>IF(OR($B299="",NOT(ISNUMBER($B299)),NOT(ISNUMBER($C299)),$B299&lt;=0,$C299&gt;$B299),"",MAX((((C299/B299)+$S$7^2/(2*B299))/(1+$S$7^2/B299))-(($S$7*SQRT((C299/B299)*(1-(C299/B299))/B299+$S$7^2/(4*B299^2)))/(1+$S$7^2/B299)),0))</f>
        <v/>
      </c>
      <c r="M299" s="15">
        <f>IF(OR($B299="",NOT(ISNUMBER($B299)),NOT(ISNUMBER($C299)),$B299&lt;=0,$C299&gt;$B299),"",MIN((((C299/B299)+$S$7^2/(2*B299))/(1+$S$7^2/B299))+(($S$7*SQRT((C299/B299)*(1-(C299/B299))/B299+$S$7^2/(4*B299^2)))/(1+$S$7^2/B299)),1))</f>
        <v/>
      </c>
      <c r="N299" s="25">
        <f>IF(OR($B299="",NOT(ISNUMBER($B299)),NOT(ISNUMBER($C299)),$B299&lt;=0,$C299&gt;$B299),"",IF(ABS(D299-F299/E299)/(F299/E299)&gt;=$S$8,"stands out","-"))</f>
        <v/>
      </c>
      <c r="O299" s="25">
        <f>IF(OR($B299="",NOT(ISNUMBER($B299)),NOT(ISNUMBER($C299)),$B299&lt;=0,$C299&gt;$B299),"",IF(H299&lt;$S$9,"significant","-"))</f>
        <v/>
      </c>
      <c r="P299" s="4">
        <f>IF(AND(ISNUMBER($C299),ISNUMBER($B299),$C299&gt;$B299),"more conversions than clicks - export one conversion per click",IF(OR($B299="",NOT(ISNUMBER($B299)),NOT(ISNUMBER($C299)),$B299&lt;=0,$C299&gt;$B299),"",IF(K299&lt;$S$6,"survives","-")))</f>
        <v/>
      </c>
      <c r="AA299" s="26">
        <f>IF(OR($B299="",NOT(ISNUMBER($B299)),NOT(ISNUMBER($C299)),$B299&lt;=0,$C299&gt;$B299),"",H299*$S$5/I299)</f>
        <v/>
      </c>
      <c r="AB299" s="5">
        <f>IF(OR($B299="",NOT(ISNUMBER($B299)),NOT(ISNUMBER($C299)),$B299&lt;=0,$C299&gt;$B299),0,1)</f>
        <v/>
      </c>
    </row>
    <row r="300">
      <c r="A300" s="21" t="n"/>
      <c r="B300" s="6" t="n"/>
      <c r="C300" s="6" t="n"/>
      <c r="D300" s="15">
        <f>IF(OR($B300="",NOT(ISNUMBER($B300)),NOT(ISNUMBER($C300)),$B300&lt;=0,$C300&gt;$B300),"",C300/B300)</f>
        <v/>
      </c>
      <c r="E300" s="22">
        <f>IF(OR($B300="",NOT(ISNUMBER($B300)),NOT(ISNUMBER($C300)),$B300&lt;=0,$C300&gt;$B300),"",SUMIFS($B$5:$B$304,$AB$5:$AB$304,1)-B300)</f>
        <v/>
      </c>
      <c r="F300" s="22">
        <f>IF(OR($B300="",NOT(ISNUMBER($B300)),NOT(ISNUMBER($C300)),$B300&lt;=0,$C300&gt;$B300),"",SUMIFS($C$5:$C$304,$AB$5:$AB$304,1)-C300)</f>
        <v/>
      </c>
      <c r="G300" s="23">
        <f>IF(OR($B300="",NOT(ISNUMBER($B300)),NOT(ISNUMBER($C300)),$B300&lt;=0,$C300&gt;$B300),"",(C300/B300-F300/E300)/SQRT(((C300+F300)/(B300+E300))*(1-((C300+F300)/(B300+E300)))*(1/B300+1/E300)))</f>
        <v/>
      </c>
      <c r="H300" s="13">
        <f>IF(OR($B300="",NOT(ISNUMBER($B300)),NOT(ISNUMBER($C300)),$B300&lt;=0,$C300&gt;$B300),"",2*(1-NORM.S.DIST(ABS(G300),TRUE)))</f>
        <v/>
      </c>
      <c r="I300" s="24">
        <f>IF(OR($B300="",NOT(ISNUMBER($B300)),NOT(ISNUMBER($C300)),$B300&lt;=0,$C300&gt;$B300),"",COUNTIF($H$5:$H$304,"&lt;"&amp;H300)+1)</f>
        <v/>
      </c>
      <c r="J300" s="13">
        <f>IF(OR($B300="",NOT(ISNUMBER($B300)),NOT(ISNUMBER($C300)),$B300&lt;=0,$C300&gt;$B300),"",I300/$S$5*$S$6)</f>
        <v/>
      </c>
      <c r="K300" s="13">
        <f>IF(OR($B300="",NOT(ISNUMBER($B300)),NOT(ISNUMBER($C300)),$B300&lt;=0,$C300&gt;$B300),"",MIN(1,MINIFS($AA$5:$AA$304,$I$5:$I$304,"&gt;="&amp;I300)))</f>
        <v/>
      </c>
      <c r="L300" s="15">
        <f>IF(OR($B300="",NOT(ISNUMBER($B300)),NOT(ISNUMBER($C300)),$B300&lt;=0,$C300&gt;$B300),"",MAX((((C300/B300)+$S$7^2/(2*B300))/(1+$S$7^2/B300))-(($S$7*SQRT((C300/B300)*(1-(C300/B300))/B300+$S$7^2/(4*B300^2)))/(1+$S$7^2/B300)),0))</f>
        <v/>
      </c>
      <c r="M300" s="15">
        <f>IF(OR($B300="",NOT(ISNUMBER($B300)),NOT(ISNUMBER($C300)),$B300&lt;=0,$C300&gt;$B300),"",MIN((((C300/B300)+$S$7^2/(2*B300))/(1+$S$7^2/B300))+(($S$7*SQRT((C300/B300)*(1-(C300/B300))/B300+$S$7^2/(4*B300^2)))/(1+$S$7^2/B300)),1))</f>
        <v/>
      </c>
      <c r="N300" s="25">
        <f>IF(OR($B300="",NOT(ISNUMBER($B300)),NOT(ISNUMBER($C300)),$B300&lt;=0,$C300&gt;$B300),"",IF(ABS(D300-F300/E300)/(F300/E300)&gt;=$S$8,"stands out","-"))</f>
        <v/>
      </c>
      <c r="O300" s="25">
        <f>IF(OR($B300="",NOT(ISNUMBER($B300)),NOT(ISNUMBER($C300)),$B300&lt;=0,$C300&gt;$B300),"",IF(H300&lt;$S$9,"significant","-"))</f>
        <v/>
      </c>
      <c r="P300" s="4">
        <f>IF(AND(ISNUMBER($C300),ISNUMBER($B300),$C300&gt;$B300),"more conversions than clicks - export one conversion per click",IF(OR($B300="",NOT(ISNUMBER($B300)),NOT(ISNUMBER($C300)),$B300&lt;=0,$C300&gt;$B300),"",IF(K300&lt;$S$6,"survives","-")))</f>
        <v/>
      </c>
      <c r="AA300" s="26">
        <f>IF(OR($B300="",NOT(ISNUMBER($B300)),NOT(ISNUMBER($C300)),$B300&lt;=0,$C300&gt;$B300),"",H300*$S$5/I300)</f>
        <v/>
      </c>
      <c r="AB300" s="5">
        <f>IF(OR($B300="",NOT(ISNUMBER($B300)),NOT(ISNUMBER($C300)),$B300&lt;=0,$C300&gt;$B300),0,1)</f>
        <v/>
      </c>
    </row>
    <row r="301">
      <c r="A301" s="21" t="n"/>
      <c r="B301" s="6" t="n"/>
      <c r="C301" s="6" t="n"/>
      <c r="D301" s="15">
        <f>IF(OR($B301="",NOT(ISNUMBER($B301)),NOT(ISNUMBER($C301)),$B301&lt;=0,$C301&gt;$B301),"",C301/B301)</f>
        <v/>
      </c>
      <c r="E301" s="22">
        <f>IF(OR($B301="",NOT(ISNUMBER($B301)),NOT(ISNUMBER($C301)),$B301&lt;=0,$C301&gt;$B301),"",SUMIFS($B$5:$B$304,$AB$5:$AB$304,1)-B301)</f>
        <v/>
      </c>
      <c r="F301" s="22">
        <f>IF(OR($B301="",NOT(ISNUMBER($B301)),NOT(ISNUMBER($C301)),$B301&lt;=0,$C301&gt;$B301),"",SUMIFS($C$5:$C$304,$AB$5:$AB$304,1)-C301)</f>
        <v/>
      </c>
      <c r="G301" s="23">
        <f>IF(OR($B301="",NOT(ISNUMBER($B301)),NOT(ISNUMBER($C301)),$B301&lt;=0,$C301&gt;$B301),"",(C301/B301-F301/E301)/SQRT(((C301+F301)/(B301+E301))*(1-((C301+F301)/(B301+E301)))*(1/B301+1/E301)))</f>
        <v/>
      </c>
      <c r="H301" s="13">
        <f>IF(OR($B301="",NOT(ISNUMBER($B301)),NOT(ISNUMBER($C301)),$B301&lt;=0,$C301&gt;$B301),"",2*(1-NORM.S.DIST(ABS(G301),TRUE)))</f>
        <v/>
      </c>
      <c r="I301" s="24">
        <f>IF(OR($B301="",NOT(ISNUMBER($B301)),NOT(ISNUMBER($C301)),$B301&lt;=0,$C301&gt;$B301),"",COUNTIF($H$5:$H$304,"&lt;"&amp;H301)+1)</f>
        <v/>
      </c>
      <c r="J301" s="13">
        <f>IF(OR($B301="",NOT(ISNUMBER($B301)),NOT(ISNUMBER($C301)),$B301&lt;=0,$C301&gt;$B301),"",I301/$S$5*$S$6)</f>
        <v/>
      </c>
      <c r="K301" s="13">
        <f>IF(OR($B301="",NOT(ISNUMBER($B301)),NOT(ISNUMBER($C301)),$B301&lt;=0,$C301&gt;$B301),"",MIN(1,MINIFS($AA$5:$AA$304,$I$5:$I$304,"&gt;="&amp;I301)))</f>
        <v/>
      </c>
      <c r="L301" s="15">
        <f>IF(OR($B301="",NOT(ISNUMBER($B301)),NOT(ISNUMBER($C301)),$B301&lt;=0,$C301&gt;$B301),"",MAX((((C301/B301)+$S$7^2/(2*B301))/(1+$S$7^2/B301))-(($S$7*SQRT((C301/B301)*(1-(C301/B301))/B301+$S$7^2/(4*B301^2)))/(1+$S$7^2/B301)),0))</f>
        <v/>
      </c>
      <c r="M301" s="15">
        <f>IF(OR($B301="",NOT(ISNUMBER($B301)),NOT(ISNUMBER($C301)),$B301&lt;=0,$C301&gt;$B301),"",MIN((((C301/B301)+$S$7^2/(2*B301))/(1+$S$7^2/B301))+(($S$7*SQRT((C301/B301)*(1-(C301/B301))/B301+$S$7^2/(4*B301^2)))/(1+$S$7^2/B301)),1))</f>
        <v/>
      </c>
      <c r="N301" s="25">
        <f>IF(OR($B301="",NOT(ISNUMBER($B301)),NOT(ISNUMBER($C301)),$B301&lt;=0,$C301&gt;$B301),"",IF(ABS(D301-F301/E301)/(F301/E301)&gt;=$S$8,"stands out","-"))</f>
        <v/>
      </c>
      <c r="O301" s="25">
        <f>IF(OR($B301="",NOT(ISNUMBER($B301)),NOT(ISNUMBER($C301)),$B301&lt;=0,$C301&gt;$B301),"",IF(H301&lt;$S$9,"significant","-"))</f>
        <v/>
      </c>
      <c r="P301" s="4">
        <f>IF(AND(ISNUMBER($C301),ISNUMBER($B301),$C301&gt;$B301),"more conversions than clicks - export one conversion per click",IF(OR($B301="",NOT(ISNUMBER($B301)),NOT(ISNUMBER($C301)),$B301&lt;=0,$C301&gt;$B301),"",IF(K301&lt;$S$6,"survives","-")))</f>
        <v/>
      </c>
      <c r="AA301" s="26">
        <f>IF(OR($B301="",NOT(ISNUMBER($B301)),NOT(ISNUMBER($C301)),$B301&lt;=0,$C301&gt;$B301),"",H301*$S$5/I301)</f>
        <v/>
      </c>
      <c r="AB301" s="5">
        <f>IF(OR($B301="",NOT(ISNUMBER($B301)),NOT(ISNUMBER($C301)),$B301&lt;=0,$C301&gt;$B301),0,1)</f>
        <v/>
      </c>
    </row>
    <row r="302">
      <c r="A302" s="21" t="n"/>
      <c r="B302" s="6" t="n"/>
      <c r="C302" s="6" t="n"/>
      <c r="D302" s="15">
        <f>IF(OR($B302="",NOT(ISNUMBER($B302)),NOT(ISNUMBER($C302)),$B302&lt;=0,$C302&gt;$B302),"",C302/B302)</f>
        <v/>
      </c>
      <c r="E302" s="22">
        <f>IF(OR($B302="",NOT(ISNUMBER($B302)),NOT(ISNUMBER($C302)),$B302&lt;=0,$C302&gt;$B302),"",SUMIFS($B$5:$B$304,$AB$5:$AB$304,1)-B302)</f>
        <v/>
      </c>
      <c r="F302" s="22">
        <f>IF(OR($B302="",NOT(ISNUMBER($B302)),NOT(ISNUMBER($C302)),$B302&lt;=0,$C302&gt;$B302),"",SUMIFS($C$5:$C$304,$AB$5:$AB$304,1)-C302)</f>
        <v/>
      </c>
      <c r="G302" s="23">
        <f>IF(OR($B302="",NOT(ISNUMBER($B302)),NOT(ISNUMBER($C302)),$B302&lt;=0,$C302&gt;$B302),"",(C302/B302-F302/E302)/SQRT(((C302+F302)/(B302+E302))*(1-((C302+F302)/(B302+E302)))*(1/B302+1/E302)))</f>
        <v/>
      </c>
      <c r="H302" s="13">
        <f>IF(OR($B302="",NOT(ISNUMBER($B302)),NOT(ISNUMBER($C302)),$B302&lt;=0,$C302&gt;$B302),"",2*(1-NORM.S.DIST(ABS(G302),TRUE)))</f>
        <v/>
      </c>
      <c r="I302" s="24">
        <f>IF(OR($B302="",NOT(ISNUMBER($B302)),NOT(ISNUMBER($C302)),$B302&lt;=0,$C302&gt;$B302),"",COUNTIF($H$5:$H$304,"&lt;"&amp;H302)+1)</f>
        <v/>
      </c>
      <c r="J302" s="13">
        <f>IF(OR($B302="",NOT(ISNUMBER($B302)),NOT(ISNUMBER($C302)),$B302&lt;=0,$C302&gt;$B302),"",I302/$S$5*$S$6)</f>
        <v/>
      </c>
      <c r="K302" s="13">
        <f>IF(OR($B302="",NOT(ISNUMBER($B302)),NOT(ISNUMBER($C302)),$B302&lt;=0,$C302&gt;$B302),"",MIN(1,MINIFS($AA$5:$AA$304,$I$5:$I$304,"&gt;="&amp;I302)))</f>
        <v/>
      </c>
      <c r="L302" s="15">
        <f>IF(OR($B302="",NOT(ISNUMBER($B302)),NOT(ISNUMBER($C302)),$B302&lt;=0,$C302&gt;$B302),"",MAX((((C302/B302)+$S$7^2/(2*B302))/(1+$S$7^2/B302))-(($S$7*SQRT((C302/B302)*(1-(C302/B302))/B302+$S$7^2/(4*B302^2)))/(1+$S$7^2/B302)),0))</f>
        <v/>
      </c>
      <c r="M302" s="15">
        <f>IF(OR($B302="",NOT(ISNUMBER($B302)),NOT(ISNUMBER($C302)),$B302&lt;=0,$C302&gt;$B302),"",MIN((((C302/B302)+$S$7^2/(2*B302))/(1+$S$7^2/B302))+(($S$7*SQRT((C302/B302)*(1-(C302/B302))/B302+$S$7^2/(4*B302^2)))/(1+$S$7^2/B302)),1))</f>
        <v/>
      </c>
      <c r="N302" s="25">
        <f>IF(OR($B302="",NOT(ISNUMBER($B302)),NOT(ISNUMBER($C302)),$B302&lt;=0,$C302&gt;$B302),"",IF(ABS(D302-F302/E302)/(F302/E302)&gt;=$S$8,"stands out","-"))</f>
        <v/>
      </c>
      <c r="O302" s="25">
        <f>IF(OR($B302="",NOT(ISNUMBER($B302)),NOT(ISNUMBER($C302)),$B302&lt;=0,$C302&gt;$B302),"",IF(H302&lt;$S$9,"significant","-"))</f>
        <v/>
      </c>
      <c r="P302" s="4">
        <f>IF(AND(ISNUMBER($C302),ISNUMBER($B302),$C302&gt;$B302),"more conversions than clicks - export one conversion per click",IF(OR($B302="",NOT(ISNUMBER($B302)),NOT(ISNUMBER($C302)),$B302&lt;=0,$C302&gt;$B302),"",IF(K302&lt;$S$6,"survives","-")))</f>
        <v/>
      </c>
      <c r="AA302" s="26">
        <f>IF(OR($B302="",NOT(ISNUMBER($B302)),NOT(ISNUMBER($C302)),$B302&lt;=0,$C302&gt;$B302),"",H302*$S$5/I302)</f>
        <v/>
      </c>
      <c r="AB302" s="5">
        <f>IF(OR($B302="",NOT(ISNUMBER($B302)),NOT(ISNUMBER($C302)),$B302&lt;=0,$C302&gt;$B302),0,1)</f>
        <v/>
      </c>
    </row>
    <row r="303">
      <c r="A303" s="21" t="n"/>
      <c r="B303" s="6" t="n"/>
      <c r="C303" s="6" t="n"/>
      <c r="D303" s="15">
        <f>IF(OR($B303="",NOT(ISNUMBER($B303)),NOT(ISNUMBER($C303)),$B303&lt;=0,$C303&gt;$B303),"",C303/B303)</f>
        <v/>
      </c>
      <c r="E303" s="22">
        <f>IF(OR($B303="",NOT(ISNUMBER($B303)),NOT(ISNUMBER($C303)),$B303&lt;=0,$C303&gt;$B303),"",SUMIFS($B$5:$B$304,$AB$5:$AB$304,1)-B303)</f>
        <v/>
      </c>
      <c r="F303" s="22">
        <f>IF(OR($B303="",NOT(ISNUMBER($B303)),NOT(ISNUMBER($C303)),$B303&lt;=0,$C303&gt;$B303),"",SUMIFS($C$5:$C$304,$AB$5:$AB$304,1)-C303)</f>
        <v/>
      </c>
      <c r="G303" s="23">
        <f>IF(OR($B303="",NOT(ISNUMBER($B303)),NOT(ISNUMBER($C303)),$B303&lt;=0,$C303&gt;$B303),"",(C303/B303-F303/E303)/SQRT(((C303+F303)/(B303+E303))*(1-((C303+F303)/(B303+E303)))*(1/B303+1/E303)))</f>
        <v/>
      </c>
      <c r="H303" s="13">
        <f>IF(OR($B303="",NOT(ISNUMBER($B303)),NOT(ISNUMBER($C303)),$B303&lt;=0,$C303&gt;$B303),"",2*(1-NORM.S.DIST(ABS(G303),TRUE)))</f>
        <v/>
      </c>
      <c r="I303" s="24">
        <f>IF(OR($B303="",NOT(ISNUMBER($B303)),NOT(ISNUMBER($C303)),$B303&lt;=0,$C303&gt;$B303),"",COUNTIF($H$5:$H$304,"&lt;"&amp;H303)+1)</f>
        <v/>
      </c>
      <c r="J303" s="13">
        <f>IF(OR($B303="",NOT(ISNUMBER($B303)),NOT(ISNUMBER($C303)),$B303&lt;=0,$C303&gt;$B303),"",I303/$S$5*$S$6)</f>
        <v/>
      </c>
      <c r="K303" s="13">
        <f>IF(OR($B303="",NOT(ISNUMBER($B303)),NOT(ISNUMBER($C303)),$B303&lt;=0,$C303&gt;$B303),"",MIN(1,MINIFS($AA$5:$AA$304,$I$5:$I$304,"&gt;="&amp;I303)))</f>
        <v/>
      </c>
      <c r="L303" s="15">
        <f>IF(OR($B303="",NOT(ISNUMBER($B303)),NOT(ISNUMBER($C303)),$B303&lt;=0,$C303&gt;$B303),"",MAX((((C303/B303)+$S$7^2/(2*B303))/(1+$S$7^2/B303))-(($S$7*SQRT((C303/B303)*(1-(C303/B303))/B303+$S$7^2/(4*B303^2)))/(1+$S$7^2/B303)),0))</f>
        <v/>
      </c>
      <c r="M303" s="15">
        <f>IF(OR($B303="",NOT(ISNUMBER($B303)),NOT(ISNUMBER($C303)),$B303&lt;=0,$C303&gt;$B303),"",MIN((((C303/B303)+$S$7^2/(2*B303))/(1+$S$7^2/B303))+(($S$7*SQRT((C303/B303)*(1-(C303/B303))/B303+$S$7^2/(4*B303^2)))/(1+$S$7^2/B303)),1))</f>
        <v/>
      </c>
      <c r="N303" s="25">
        <f>IF(OR($B303="",NOT(ISNUMBER($B303)),NOT(ISNUMBER($C303)),$B303&lt;=0,$C303&gt;$B303),"",IF(ABS(D303-F303/E303)/(F303/E303)&gt;=$S$8,"stands out","-"))</f>
        <v/>
      </c>
      <c r="O303" s="25">
        <f>IF(OR($B303="",NOT(ISNUMBER($B303)),NOT(ISNUMBER($C303)),$B303&lt;=0,$C303&gt;$B303),"",IF(H303&lt;$S$9,"significant","-"))</f>
        <v/>
      </c>
      <c r="P303" s="4">
        <f>IF(AND(ISNUMBER($C303),ISNUMBER($B303),$C303&gt;$B303),"more conversions than clicks - export one conversion per click",IF(OR($B303="",NOT(ISNUMBER($B303)),NOT(ISNUMBER($C303)),$B303&lt;=0,$C303&gt;$B303),"",IF(K303&lt;$S$6,"survives","-")))</f>
        <v/>
      </c>
      <c r="AA303" s="26">
        <f>IF(OR($B303="",NOT(ISNUMBER($B303)),NOT(ISNUMBER($C303)),$B303&lt;=0,$C303&gt;$B303),"",H303*$S$5/I303)</f>
        <v/>
      </c>
      <c r="AB303" s="5">
        <f>IF(OR($B303="",NOT(ISNUMBER($B303)),NOT(ISNUMBER($C303)),$B303&lt;=0,$C303&gt;$B303),0,1)</f>
        <v/>
      </c>
    </row>
    <row r="304">
      <c r="A304" s="21" t="n"/>
      <c r="B304" s="6" t="n"/>
      <c r="C304" s="6" t="n"/>
      <c r="D304" s="15">
        <f>IF(OR($B304="",NOT(ISNUMBER($B304)),NOT(ISNUMBER($C304)),$B304&lt;=0,$C304&gt;$B304),"",C304/B304)</f>
        <v/>
      </c>
      <c r="E304" s="22">
        <f>IF(OR($B304="",NOT(ISNUMBER($B304)),NOT(ISNUMBER($C304)),$B304&lt;=0,$C304&gt;$B304),"",SUMIFS($B$5:$B$304,$AB$5:$AB$304,1)-B304)</f>
        <v/>
      </c>
      <c r="F304" s="22">
        <f>IF(OR($B304="",NOT(ISNUMBER($B304)),NOT(ISNUMBER($C304)),$B304&lt;=0,$C304&gt;$B304),"",SUMIFS($C$5:$C$304,$AB$5:$AB$304,1)-C304)</f>
        <v/>
      </c>
      <c r="G304" s="23">
        <f>IF(OR($B304="",NOT(ISNUMBER($B304)),NOT(ISNUMBER($C304)),$B304&lt;=0,$C304&gt;$B304),"",(C304/B304-F304/E304)/SQRT(((C304+F304)/(B304+E304))*(1-((C304+F304)/(B304+E304)))*(1/B304+1/E304)))</f>
        <v/>
      </c>
      <c r="H304" s="13">
        <f>IF(OR($B304="",NOT(ISNUMBER($B304)),NOT(ISNUMBER($C304)),$B304&lt;=0,$C304&gt;$B304),"",2*(1-NORM.S.DIST(ABS(G304),TRUE)))</f>
        <v/>
      </c>
      <c r="I304" s="24">
        <f>IF(OR($B304="",NOT(ISNUMBER($B304)),NOT(ISNUMBER($C304)),$B304&lt;=0,$C304&gt;$B304),"",COUNTIF($H$5:$H$304,"&lt;"&amp;H304)+1)</f>
        <v/>
      </c>
      <c r="J304" s="13">
        <f>IF(OR($B304="",NOT(ISNUMBER($B304)),NOT(ISNUMBER($C304)),$B304&lt;=0,$C304&gt;$B304),"",I304/$S$5*$S$6)</f>
        <v/>
      </c>
      <c r="K304" s="13">
        <f>IF(OR($B304="",NOT(ISNUMBER($B304)),NOT(ISNUMBER($C304)),$B304&lt;=0,$C304&gt;$B304),"",MIN(1,MINIFS($AA$5:$AA$304,$I$5:$I$304,"&gt;="&amp;I304)))</f>
        <v/>
      </c>
      <c r="L304" s="15">
        <f>IF(OR($B304="",NOT(ISNUMBER($B304)),NOT(ISNUMBER($C304)),$B304&lt;=0,$C304&gt;$B304),"",MAX((((C304/B304)+$S$7^2/(2*B304))/(1+$S$7^2/B304))-(($S$7*SQRT((C304/B304)*(1-(C304/B304))/B304+$S$7^2/(4*B304^2)))/(1+$S$7^2/B304)),0))</f>
        <v/>
      </c>
      <c r="M304" s="15">
        <f>IF(OR($B304="",NOT(ISNUMBER($B304)),NOT(ISNUMBER($C304)),$B304&lt;=0,$C304&gt;$B304),"",MIN((((C304/B304)+$S$7^2/(2*B304))/(1+$S$7^2/B304))+(($S$7*SQRT((C304/B304)*(1-(C304/B304))/B304+$S$7^2/(4*B304^2)))/(1+$S$7^2/B304)),1))</f>
        <v/>
      </c>
      <c r="N304" s="25">
        <f>IF(OR($B304="",NOT(ISNUMBER($B304)),NOT(ISNUMBER($C304)),$B304&lt;=0,$C304&gt;$B304),"",IF(ABS(D304-F304/E304)/(F304/E304)&gt;=$S$8,"stands out","-"))</f>
        <v/>
      </c>
      <c r="O304" s="25">
        <f>IF(OR($B304="",NOT(ISNUMBER($B304)),NOT(ISNUMBER($C304)),$B304&lt;=0,$C304&gt;$B304),"",IF(H304&lt;$S$9,"significant","-"))</f>
        <v/>
      </c>
      <c r="P304" s="4">
        <f>IF(AND(ISNUMBER($C304),ISNUMBER($B304),$C304&gt;$B304),"more conversions than clicks - export one conversion per click",IF(OR($B304="",NOT(ISNUMBER($B304)),NOT(ISNUMBER($C304)),$B304&lt;=0,$C304&gt;$B304),"",IF(K304&lt;$S$6,"survives","-")))</f>
        <v/>
      </c>
      <c r="AA304" s="26">
        <f>IF(OR($B304="",NOT(ISNUMBER($B304)),NOT(ISNUMBER($C304)),$B304&lt;=0,$C304&gt;$B304),"",H304*$S$5/I304)</f>
        <v/>
      </c>
      <c r="AB304" s="5">
        <f>IF(OR($B304="",NOT(ISNUMBER($B304)),NOT(ISNUMBER($C304)),$B304&lt;=0,$C304&gt;$B304),0,1)</f>
        <v/>
      </c>
    </row>
  </sheetData>
  <mergeCells count="3">
    <mergeCell ref="S17:U22"/>
    <mergeCell ref="A2:H2"/>
    <mergeCell ref="A3:P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3" customWidth="1" min="4" max="4"/>
    <col width="40" customWidth="1" min="5" max="5"/>
    <col width="14" customWidth="1" min="6" max="6"/>
  </cols>
  <sheetData>
    <row r="1">
      <c r="A1" s="1" t="inlineStr">
        <is>
          <t>Cost per something</t>
        </is>
      </c>
    </row>
    <row r="2">
      <c r="A2" s="2" t="inlineStr">
        <is>
          <t>A ratio is one total over another, and what sets its uncertainty is neither total. It is the number of events behind it.</t>
        </is>
      </c>
    </row>
    <row r="4">
      <c r="A4" s="3" t="inlineStr">
        <is>
          <t>The two segments</t>
        </is>
      </c>
      <c r="B4" s="4" t="inlineStr">
        <is>
          <t>Segment A</t>
        </is>
      </c>
      <c r="C4" s="4" t="inlineStr">
        <is>
          <t>Segment B</t>
        </is>
      </c>
      <c r="E4" s="3" t="inlineStr">
        <is>
          <t>Read this before you use it</t>
        </is>
      </c>
    </row>
    <row r="5">
      <c r="A5" s="5" t="inlineStr">
        <is>
          <t>spend</t>
        </is>
      </c>
      <c r="B5" s="6" t="n">
        <v>4200</v>
      </c>
      <c r="C5" s="6" t="n">
        <v>3600</v>
      </c>
    </row>
    <row r="6">
      <c r="A6" s="5" t="inlineStr">
        <is>
          <t>conversions (the EVENT count)</t>
        </is>
      </c>
      <c r="B6" s="6" t="n">
        <v>84</v>
      </c>
      <c r="C6" s="6" t="n">
        <v>60</v>
      </c>
      <c r="E6" s="7" t="inlineStr">
        <is>
          <t>The totals can be any size at all. Twenty conversions at ten euros each and twenty at a thousand carry exactly the same uncertainty about the cost per conversion.</t>
        </is>
      </c>
    </row>
    <row r="7">
      <c r="A7" s="8" t="inlineStr">
        <is>
          <t>cost per conversion</t>
        </is>
      </c>
      <c r="B7" s="28">
        <f>B5/B6</f>
        <v/>
      </c>
      <c r="C7" s="28">
        <f>C5/C6</f>
        <v/>
      </c>
    </row>
    <row r="8"/>
    <row r="9">
      <c r="A9" s="3" t="inlineStr">
        <is>
          <t>The test</t>
        </is>
      </c>
    </row>
    <row r="10">
      <c r="A10" s="5" t="inlineStr">
        <is>
          <t>the ratio of the two ratios</t>
        </is>
      </c>
      <c r="B10" s="23">
        <f>B7/C7</f>
        <v/>
      </c>
      <c r="E10" s="7" t="inlineStr">
        <is>
          <t>THIS TEST IS FOR COST-PER-SOMETHING. On a cost per conversion - a spend divided by a count - the notebook measured it crying wolf 4.6% of the time against the 5% it promises, which is what it is aiming at.</t>
        </is>
      </c>
    </row>
    <row r="11">
      <c r="A11" s="5" t="inlineStr">
        <is>
          <t>how much it would wobble on its own</t>
        </is>
      </c>
      <c r="B11" s="13">
        <f>SQRT(1/B6+1/C6)</f>
        <v/>
      </c>
    </row>
    <row r="12">
      <c r="A12" s="5" t="inlineStr">
        <is>
          <t>z</t>
        </is>
      </c>
      <c r="B12" s="23">
        <f>LN(B7/C7)/B11</f>
        <v/>
      </c>
    </row>
    <row r="13">
      <c r="A13" s="8" t="inlineStr">
        <is>
          <t>how often a difference this big turns up when the true ratios match</t>
        </is>
      </c>
      <c r="B13" s="14">
        <f>2*(1-NORM.S.DIST(ABS(B12),TRUE))</f>
        <v/>
      </c>
    </row>
    <row r="14">
      <c r="E14" s="7" t="inlineStr">
        <is>
          <t>On return on ad spend, where the top half is a sum of order values that differ from each other, it cried wolf 16.8% of the time. The extra variation between order sizes is real and this arithmetic does not know about it.</t>
        </is>
      </c>
    </row>
    <row r="15">
      <c r="A15" s="3" t="inlineStr">
        <is>
          <t>and the range on the ratio of ratios</t>
        </is>
      </c>
      <c r="B15" s="23">
        <f>EXP(LN(B7/C7)-$B$17*B11)</f>
        <v/>
      </c>
      <c r="C15" s="23">
        <f>EXP(LN(B7/C7)+$B$17*B11)</f>
        <v/>
      </c>
    </row>
    <row r="16"/>
    <row r="17">
      <c r="A17" s="5" t="inlineStr">
        <is>
          <t>the 95% multiplier</t>
        </is>
      </c>
      <c r="B17" s="11" t="n">
        <v>1.959963984540054</v>
      </c>
    </row>
    <row r="18">
      <c r="E18" s="7" t="inlineStr">
        <is>
          <t>So point it at a cost per something. Point it at a revenue per something and it will find differences that are not there, confidently.</t>
        </is>
      </c>
    </row>
    <row r="19"/>
    <row r="20"/>
  </sheetData>
  <mergeCells count="4">
    <mergeCell ref="E6:F8"/>
    <mergeCell ref="E18:F20"/>
    <mergeCell ref="E14:F16"/>
    <mergeCell ref="E10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4" customWidth="1" min="5" max="5"/>
    <col width="52" customWidth="1" min="6" max="6"/>
  </cols>
  <sheetData>
    <row r="1">
      <c r="A1" s="1" t="inlineStr">
        <is>
          <t>What the simulation found</t>
        </is>
      </c>
    </row>
    <row r="2">
      <c r="A2" s="2" t="inlineStr">
        <is>
          <t>These are READ-ONLY. Every figure here comes from hundreds or thousands of generated accounts with the answer built in, which is the only way to score a reading honestly - and which a sheet cannot carry. Nothing on this tab recalculates.</t>
        </is>
      </c>
    </row>
    <row r="4">
      <c r="A4" s="3" t="inlineStr">
        <is>
          <t>Three ways to read one table, over 400 accounts</t>
        </is>
      </c>
      <c r="F4" s="3" t="inlineStr">
        <is>
          <t>Where these came from</t>
        </is>
      </c>
    </row>
    <row r="5">
      <c r="B5" s="29" t="inlineStr">
        <is>
          <t>rows flagged</t>
        </is>
      </c>
      <c r="C5" s="29" t="inlineStr">
        <is>
          <t>share of those wrong</t>
        </is>
      </c>
      <c r="D5" s="29" t="inlineStr">
        <is>
          <t>share of the real ones found</t>
        </is>
      </c>
    </row>
    <row r="6">
      <c r="A6" s="5" t="inlineStr">
        <is>
          <t>the reflex - a fifth off the average</t>
        </is>
      </c>
      <c r="B6" s="30" t="n">
        <v>18.4</v>
      </c>
      <c r="C6" s="31" t="n">
        <v>0.87</v>
      </c>
      <c r="D6" s="31" t="n">
        <v>0.797</v>
      </c>
      <c r="F6" s="7" t="inlineStr">
        <is>
          <t>Every number on this tab was written by the notebook in this bundle and read from its worked-example JSON. None of it was typed here.</t>
        </is>
      </c>
    </row>
    <row r="7">
      <c r="A7" s="5" t="inlineStr">
        <is>
          <t>one proper test per row</t>
        </is>
      </c>
      <c r="B7" s="30" t="n">
        <v>3</v>
      </c>
      <c r="C7" s="31" t="n">
        <v>0.59</v>
      </c>
      <c r="D7" s="31" t="n">
        <v>0.414</v>
      </c>
    </row>
    <row r="8">
      <c r="A8" s="5" t="inlineStr">
        <is>
          <t>corrected for the whole table</t>
        </is>
      </c>
      <c r="B8" s="30" t="n">
        <v>0.5</v>
      </c>
      <c r="C8" s="31" t="n">
        <v>0.127</v>
      </c>
      <c r="D8" s="31" t="n">
        <v>0.138</v>
      </c>
    </row>
    <row r="9"/>
    <row r="10">
      <c r="F10" s="7" t="inlineStr">
        <is>
          <t>The accounts are synthetic, with the truth built in. On real data nobody knows which differences were real, so no reading could be scored at all.</t>
        </is>
      </c>
    </row>
    <row r="11">
      <c r="A11" s="3" t="inlineStr">
        <is>
          <t>A table where nothing at all is happening</t>
        </is>
      </c>
    </row>
    <row r="12">
      <c r="A12" s="2" t="inlineStr">
        <is>
          <t>Every row converting at the same true rate, 600 tables at each size</t>
        </is>
      </c>
    </row>
    <row r="13">
      <c r="B13" s="29" t="inlineStr">
        <is>
          <t>findings that are not there</t>
        </is>
      </c>
      <c r="C13" s="29" t="inlineStr">
        <is>
          <t>after correcting</t>
        </is>
      </c>
      <c r="D13" s="29" t="inlineStr">
        <is>
          <t>chance of at least one</t>
        </is>
      </c>
    </row>
    <row r="14">
      <c r="A14" s="5" t="inlineStr">
        <is>
          <t>1 rows in the table</t>
        </is>
      </c>
      <c r="B14" s="10" t="n">
        <v>0</v>
      </c>
      <c r="C14" s="10" t="n">
        <v>0</v>
      </c>
      <c r="D14" s="31" t="n">
        <v>0</v>
      </c>
      <c r="F14" s="7" t="inlineStr">
        <is>
          <t>The clearest single case: 40 clicks with no conversions. The textbook range runs from 0.00% to 0.00% - a rate of exactly zero, asserted with certainty. The score range runs to 8.76%, which is correct and much less satisfying.</t>
        </is>
      </c>
    </row>
    <row r="15">
      <c r="A15" s="5" t="inlineStr">
        <is>
          <t>5 rows in the table</t>
        </is>
      </c>
      <c r="B15" s="10" t="n">
        <v>0.25</v>
      </c>
      <c r="C15" s="10" t="n">
        <v>0.08</v>
      </c>
      <c r="D15" s="31" t="n">
        <v>0.202</v>
      </c>
    </row>
    <row r="16">
      <c r="A16" s="5" t="inlineStr">
        <is>
          <t>10 rows in the table</t>
        </is>
      </c>
      <c r="B16" s="10" t="n">
        <v>0.48</v>
      </c>
      <c r="C16" s="10" t="n">
        <v>0.05</v>
      </c>
      <c r="D16" s="31" t="n">
        <v>0.3779999999999999</v>
      </c>
    </row>
    <row r="17">
      <c r="A17" s="5" t="inlineStr">
        <is>
          <t>20 rows in the table</t>
        </is>
      </c>
      <c r="B17" s="10" t="n">
        <v>0.91</v>
      </c>
      <c r="C17" s="10" t="n">
        <v>0.05</v>
      </c>
      <c r="D17" s="31" t="n">
        <v>0.607</v>
      </c>
    </row>
    <row r="18">
      <c r="A18" s="5" t="inlineStr">
        <is>
          <t>40 rows in the table</t>
        </is>
      </c>
      <c r="B18" s="10" t="n">
        <v>1.88</v>
      </c>
      <c r="C18" s="10" t="n">
        <v>0.06</v>
      </c>
      <c r="D18" s="31" t="n">
        <v>0.857</v>
      </c>
      <c r="F18" s="7" t="inlineStr">
        <is>
          <t>Read the last column of the first table, not the middle one. The reflex finds more of the real differences than the correction does - by flagging nearly half the table.</t>
        </is>
      </c>
    </row>
    <row r="19">
      <c r="A19" s="5" t="inlineStr">
        <is>
          <t>80 rows in the table</t>
        </is>
      </c>
      <c r="B19" s="10" t="n">
        <v>3.97</v>
      </c>
      <c r="C19" s="10" t="n">
        <v>0.1</v>
      </c>
      <c r="D19" s="31" t="n">
        <v>0.985</v>
      </c>
    </row>
    <row r="20">
      <c r="A20" s="5" t="inlineStr">
        <is>
          <t>160 rows in the table</t>
        </is>
      </c>
      <c r="B20" s="10" t="n">
        <v>7.81</v>
      </c>
      <c r="C20" s="10" t="n">
        <v>0.11</v>
      </c>
      <c r="D20" s="31" t="n">
        <v>1</v>
      </c>
    </row>
    <row r="21"/>
    <row r="23">
      <c r="A23" s="3" t="inlineStr">
        <is>
          <t>How often a 95% range actually holds the truth</t>
        </is>
      </c>
    </row>
    <row r="24">
      <c r="A24" s="2" t="inlineStr">
        <is>
          <t>4000 draws at each click count</t>
        </is>
      </c>
    </row>
    <row r="25">
      <c r="B25" s="29" t="inlineStr">
        <is>
          <t>the textbook range</t>
        </is>
      </c>
      <c r="C25" s="29" t="inlineStr">
        <is>
          <t>the score range</t>
        </is>
      </c>
    </row>
    <row r="26">
      <c r="A26" s="5" t="inlineStr">
        <is>
          <t>20 clicks behind the rate</t>
        </is>
      </c>
      <c r="B26" s="31" t="n">
        <v>0.335</v>
      </c>
      <c r="C26" s="31" t="n">
        <v>0.9370000000000001</v>
      </c>
    </row>
    <row r="27">
      <c r="A27" s="5" t="inlineStr">
        <is>
          <t>50 clicks behind the rate</t>
        </is>
      </c>
      <c r="B27" s="31" t="n">
        <v>0.628</v>
      </c>
      <c r="C27" s="31" t="n">
        <v>0.917</v>
      </c>
    </row>
    <row r="28">
      <c r="A28" s="5" t="inlineStr">
        <is>
          <t>100 clicks behind the rate</t>
        </is>
      </c>
      <c r="B28" s="31" t="n">
        <v>0.872</v>
      </c>
      <c r="C28" s="31" t="n">
        <v>0.9409999999999999</v>
      </c>
    </row>
    <row r="29">
      <c r="A29" s="5" t="inlineStr">
        <is>
          <t>250 clicks behind the rate</t>
        </is>
      </c>
      <c r="B29" s="31" t="n">
        <v>0.87</v>
      </c>
      <c r="C29" s="31" t="n">
        <v>0.9640000000000001</v>
      </c>
    </row>
    <row r="30">
      <c r="A30" s="5" t="inlineStr">
        <is>
          <t>500 clicks behind the rate</t>
        </is>
      </c>
      <c r="B30" s="31" t="n">
        <v>0.9320000000000001</v>
      </c>
      <c r="C30" s="31" t="n">
        <v>0.96</v>
      </c>
    </row>
    <row r="31">
      <c r="A31" s="5" t="inlineStr">
        <is>
          <t>1,000 clicks behind the rate</t>
        </is>
      </c>
      <c r="B31" s="31" t="n">
        <v>0.948</v>
      </c>
      <c r="C31" s="31" t="n">
        <v>0.945</v>
      </c>
    </row>
    <row r="32">
      <c r="A32" s="5" t="inlineStr">
        <is>
          <t>5,000 clicks behind the rate</t>
        </is>
      </c>
      <c r="B32" s="31" t="n">
        <v>0.951</v>
      </c>
      <c r="C32" s="31" t="n">
        <v>0.955</v>
      </c>
    </row>
  </sheetData>
  <mergeCells count="5">
    <mergeCell ref="F14:F17"/>
    <mergeCell ref="F18:F21"/>
    <mergeCell ref="F6:F9"/>
    <mergeCell ref="A2:D2"/>
    <mergeCell ref="F10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