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Worked example" sheetId="2" state="visible" r:id="rId2"/>
    <sheet xmlns:r="http://schemas.openxmlformats.org/officeDocument/2006/relationships" name="Your data" sheetId="3" state="visible" r:id="rId3"/>
  </sheets>
  <definedNames/>
  <calcPr calcId="124519" fullCalcOnLoad="1"/>
</workbook>
</file>

<file path=xl/styles.xml><?xml version="1.0" encoding="utf-8"?>
<styleSheet xmlns="http://schemas.openxmlformats.org/spreadsheetml/2006/main">
  <numFmts count="3">
    <numFmt numFmtId="164" formatCode="0.0000"/>
    <numFmt numFmtId="165" formatCode="0.0"/>
    <numFmt numFmtId="166" formatCode="0.0%"/>
  </numFmts>
  <fonts count="9">
    <font>
      <name val="Calibri"/>
      <family val="2"/>
      <color theme="1"/>
      <sz val="11"/>
      <scheme val="minor"/>
    </font>
    <font>
      <name val="Calibri"/>
      <b val="1"/>
      <color rgb="000F6E56"/>
      <sz val="16"/>
    </font>
    <font>
      <name val="Calibri"/>
      <i val="1"/>
      <color rgb="006B6B6B"/>
      <sz val="10"/>
    </font>
    <font>
      <name val="Calibri"/>
      <b val="1"/>
      <color rgb="000F6E56"/>
      <sz val="11"/>
    </font>
    <font>
      <name val="Calibri"/>
      <color rgb="001F2124"/>
      <sz val="10"/>
    </font>
    <font>
      <name val="Calibri"/>
      <i val="1"/>
      <color rgb="006B6B6B"/>
      <sz val="9"/>
    </font>
    <font>
      <name val="Consolas"/>
      <color rgb="001F2124"/>
      <sz val="10"/>
    </font>
    <font>
      <name val="Calibri"/>
      <b val="1"/>
      <color rgb="001F2124"/>
      <sz val="11"/>
    </font>
    <font>
      <name val="Consolas"/>
      <b val="1"/>
      <color rgb="001F2124"/>
      <sz val="11"/>
    </font>
  </fonts>
  <fills count="6">
    <fill>
      <patternFill/>
    </fill>
    <fill>
      <patternFill patternType="gray125"/>
    </fill>
    <fill>
      <patternFill patternType="solid">
        <fgColor rgb="00FFF6DD"/>
      </patternFill>
    </fill>
    <fill>
      <patternFill patternType="solid">
        <fgColor rgb="00E7F1EC"/>
      </patternFill>
    </fill>
    <fill>
      <patternFill patternType="solid">
        <fgColor rgb="00EFEEE9"/>
      </patternFill>
    </fill>
    <fill>
      <patternFill patternType="solid">
        <fgColor rgb="00FBE9D6"/>
      </patternFill>
    </fill>
  </fills>
  <borders count="6">
    <border>
      <left/>
      <right/>
      <top/>
      <bottom/>
      <diagonal/>
    </border>
    <border>
      <left style="thin">
        <color rgb="00CFCEC8"/>
      </left>
      <right style="thin">
        <color rgb="00CFCEC8"/>
      </right>
      <top style="thin">
        <color rgb="00CFCEC8"/>
      </top>
      <bottom style="thin">
        <color rgb="00CFCEC8"/>
      </bottom>
    </border>
    <border>
      <left/>
      <right/>
      <top style="thin">
        <color rgb="00CFCEC8"/>
      </top>
      <bottom/>
      <diagonal/>
    </border>
    <border>
      <left/>
      <right style="thin">
        <color rgb="00CFCEC8"/>
      </right>
      <top style="thin">
        <color rgb="00CFCEC8"/>
      </top>
      <bottom/>
      <diagonal/>
    </border>
    <border>
      <left/>
      <right/>
      <top style="thin">
        <color rgb="00CFCEC8"/>
      </top>
      <bottom style="thin">
        <color rgb="00CFCEC8"/>
      </bottom>
      <diagonal/>
    </border>
    <border>
      <left/>
      <right style="thin">
        <color rgb="00CFCEC8"/>
      </right>
      <top style="thin">
        <color rgb="00CFCEC8"/>
      </top>
      <bottom style="thin">
        <color rgb="00CFCEC8"/>
      </bottom>
      <diagonal/>
    </border>
  </borders>
  <cellStyleXfs count="1">
    <xf numFmtId="0" fontId="0" fillId="0" borderId="0"/>
  </cellStyleXfs>
  <cellXfs count="29">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applyAlignment="1" pivotButton="0" quotePrefix="0" xfId="0">
      <alignment vertical="top" wrapText="1"/>
    </xf>
    <xf numFmtId="0" fontId="2" fillId="0" borderId="0" applyAlignment="1" pivotButton="0" quotePrefix="0" xfId="0">
      <alignment vertical="top" wrapText="1"/>
    </xf>
    <xf numFmtId="0" fontId="3" fillId="0" borderId="0" pivotButton="0" quotePrefix="0" xfId="0"/>
    <xf numFmtId="0" fontId="5" fillId="0" borderId="0" pivotButton="0" quotePrefix="0" xfId="0"/>
    <xf numFmtId="0" fontId="5" fillId="0" borderId="0" applyAlignment="1" pivotButton="0" quotePrefix="0" xfId="0">
      <alignment horizontal="right"/>
    </xf>
    <xf numFmtId="164" fontId="6" fillId="2" borderId="1" pivotButton="0" quotePrefix="0" xfId="0"/>
    <xf numFmtId="164" fontId="6" fillId="0" borderId="1" pivotButton="0" quotePrefix="0" xfId="0"/>
    <xf numFmtId="0" fontId="7" fillId="0" borderId="0" pivotButton="0" quotePrefix="0" xfId="0"/>
    <xf numFmtId="164" fontId="6" fillId="3" borderId="1" pivotButton="0" quotePrefix="0" xfId="0"/>
    <xf numFmtId="0" fontId="7" fillId="0" borderId="0" applyAlignment="1" pivotButton="0" quotePrefix="0" xfId="0">
      <alignment horizontal="right"/>
    </xf>
    <xf numFmtId="0" fontId="4" fillId="0" borderId="0" pivotButton="0" quotePrefix="0" xfId="0"/>
    <xf numFmtId="165" fontId="8" fillId="3" borderId="1" pivotButton="0" quotePrefix="0" xfId="0"/>
    <xf numFmtId="165" fontId="6" fillId="0" borderId="1" pivotButton="0" quotePrefix="0" xfId="0"/>
    <xf numFmtId="0" fontId="6" fillId="0" borderId="0" pivotButton="0" quotePrefix="0" xfId="0"/>
    <xf numFmtId="0" fontId="7" fillId="2" borderId="1" pivotButton="0" quotePrefix="0" xfId="0"/>
    <xf numFmtId="166" fontId="8" fillId="3" borderId="1" pivotButton="0" quotePrefix="0" xfId="0"/>
    <xf numFmtId="0" fontId="4" fillId="5" borderId="1" applyAlignment="1" pivotButton="0" quotePrefix="0" xfId="0">
      <alignment vertical="top" wrapText="1"/>
    </xf>
    <xf numFmtId="0" fontId="0" fillId="0" borderId="4" pivotButton="0" quotePrefix="0" xfId="0"/>
    <xf numFmtId="0" fontId="0" fillId="0" borderId="5" pivotButton="0" quotePrefix="0" xfId="0"/>
    <xf numFmtId="0" fontId="7" fillId="4" borderId="1" applyAlignment="1" pivotButton="0" quotePrefix="0" xfId="0">
      <alignment vertical="top" wrapText="1"/>
    </xf>
    <xf numFmtId="0" fontId="4" fillId="2" borderId="1" pivotButton="0" quotePrefix="0" xfId="0"/>
    <xf numFmtId="3" fontId="4" fillId="2" borderId="1" pivotButton="0" quotePrefix="0" xfId="0"/>
    <xf numFmtId="3" fontId="6" fillId="0" borderId="0" pivotButton="0" quotePrefix="0" xfId="0"/>
    <xf numFmtId="3" fontId="6"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1:B21"/>
  <sheetViews>
    <sheetView showGridLines="0" workbookViewId="0">
      <selection activeCell="A1" sqref="A1"/>
    </sheetView>
  </sheetViews>
  <sheetFormatPr baseColWidth="8" defaultRowHeight="15"/>
  <cols>
    <col width="3" customWidth="1" min="1" max="1"/>
    <col width="100" customWidth="1" min="2" max="2"/>
  </cols>
  <sheetData>
    <row r="1"/>
    <row r="2">
      <c r="B2" s="1" t="inlineStr">
        <is>
          <t>Which marketing channels actually drive sales?</t>
        </is>
      </c>
    </row>
    <row r="3">
      <c r="B3" s="2" t="inlineStr">
        <is>
          <t>Markov chain attribution (the removal effect) — a spreadsheet you can play with.</t>
        </is>
      </c>
    </row>
    <row r="4"/>
    <row r="5">
      <c r="B5" s="3" t="inlineStr">
        <is>
          <t>What this is</t>
        </is>
      </c>
    </row>
    <row r="6" ht="58" customHeight="1">
      <c r="B6" s="4" t="inlineStr">
        <is>
          <t>This workbook runs the same method as the blog post it came with: it scores each channel by how far total conversions would fall if you removed that channel from your customer journeys. That fall — the removal effect — is the channel's credit. It rewards a channel for being load-bearing, not for being last.</t>
        </is>
      </c>
    </row>
    <row r="7"/>
    <row r="8">
      <c r="B8" s="3" t="inlineStr">
        <is>
          <t>Two sheets</t>
        </is>
      </c>
    </row>
    <row r="9" ht="58" customHeight="1">
      <c r="B9" s="4" t="inlineStr">
        <is>
          <t>•  Worked example — the post's numbers, live. Every cell is a formula; the headline credit (Display 17.2%, Search 82.8%, Email 0.0%) is computed, not typed. Change a number in the transition matrix and watch the credit move.</t>
        </is>
      </c>
    </row>
    <row r="10" ht="58" customHeight="1">
      <c r="B10" s="4" t="inlineStr">
        <is>
          <t>•  Your data — paste your own conversion paths and the same pipeline runs on them, with a plain-words warning when your data is too thin to trust.</t>
        </is>
      </c>
    </row>
    <row r="11"/>
    <row r="12">
      <c r="B12" s="3" t="inlineStr">
        <is>
          <t>What it simplifies (and the notebook does not)</t>
        </is>
      </c>
    </row>
    <row r="13" ht="58" customHeight="1">
      <c r="B13" s="4" t="inlineStr">
        <is>
          <t>To stay inside a spreadsheet this version models up to three channels and up to five touches per journey, and uses a first-order model (only your current step matters, not the whole history). The notebook that ships with the post handles any number of channels, journeys of any length, and reads a raw paths CSV directly — use it for the full method. This sheet is the hands-on, see-it-move version.</t>
        </is>
      </c>
    </row>
    <row r="14"/>
    <row r="15">
      <c r="B15" s="3" t="inlineStr">
        <is>
          <t>Honest labels</t>
        </is>
      </c>
    </row>
    <row r="16" ht="58" customHeight="1">
      <c r="B16" s="4" t="inlineStr">
        <is>
          <t>The worked example uses SYNTHETIC data — the numbers demonstrate the method, they are not a real result. The removal effect is a model of your journey data, not a controlled experiment: it tends to over-credit whatever closes, it can zero out a genuinely substitutable channel, and it is only as good as your tracking. The post's “where this method lies to you” section is the one to read before you move budget. Nothing here is financial advice.</t>
        </is>
      </c>
    </row>
    <row r="17"/>
    <row r="18">
      <c r="B18" s="5" t="inlineStr">
        <is>
          <t>Every number in this file regenerates from the post's notebook. If they ever disagree, the notebook is right.</t>
        </is>
      </c>
    </row>
    <row r="20">
      <c r="B20" s="3" t="inlineStr">
        <is>
          <t>Getting your data into paths</t>
        </is>
      </c>
    </row>
    <row r="21">
      <c r="B21" s="4" t="inlineStr">
        <is>
          <t>This sheet needs conversion PATHS. If you only have a raw touch log (who, when, which channel, did they buy), the post's notebook has a consolidate_touchpoints helper - and a ready GA4 BigQuery query - that turns raw touches into these paths. Do that first, then paste the paths into Your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97"/>
  <sheetViews>
    <sheetView showGridLines="0" workbookViewId="0">
      <selection activeCell="A1" sqref="A1"/>
    </sheetView>
  </sheetViews>
  <sheetFormatPr baseColWidth="8" defaultRowHeight="15"/>
  <cols>
    <col width="34" customWidth="1" min="1" max="1"/>
    <col width="12" customWidth="1" min="2" max="2"/>
    <col width="12" customWidth="1" min="3" max="3"/>
    <col width="12" customWidth="1" min="4" max="4"/>
    <col width="12" customWidth="1" min="5" max="5"/>
    <col width="12" customWidth="1" min="6" max="6"/>
    <col width="12" customWidth="1" min="7" max="7"/>
  </cols>
  <sheetData>
    <row r="1">
      <c r="A1" s="1" t="inlineStr">
        <is>
          <t>Worked example — the post's numbers, live</t>
        </is>
      </c>
    </row>
    <row r="2" ht="30" customHeight="1">
      <c r="A2" s="6" t="inlineStr">
        <is>
          <t>Synthetic data. Transition matrix fitted from 4,000 synthetic journeys in the notebook; entered here as the starting point. Everything below is a formula.</t>
        </is>
      </c>
    </row>
    <row r="4">
      <c r="A4" s="7" t="inlineStr">
        <is>
          <t>The transition matrix T — chance of the next step, given where you are</t>
        </is>
      </c>
    </row>
    <row r="5">
      <c r="A5" s="8" t="inlineStr">
        <is>
          <t>from \ to</t>
        </is>
      </c>
      <c r="B5" s="9" t="inlineStr">
        <is>
          <t>START</t>
        </is>
      </c>
      <c r="C5" s="9" t="inlineStr">
        <is>
          <t>Display</t>
        </is>
      </c>
      <c r="D5" s="9" t="inlineStr">
        <is>
          <t>Search</t>
        </is>
      </c>
      <c r="E5" s="9" t="inlineStr">
        <is>
          <t>Email</t>
        </is>
      </c>
      <c r="F5" s="9" t="inlineStr">
        <is>
          <t>converts</t>
        </is>
      </c>
      <c r="G5" s="9" t="inlineStr">
        <is>
          <t>leaves</t>
        </is>
      </c>
    </row>
    <row r="6">
      <c r="A6" s="8" t="inlineStr">
        <is>
          <t>START</t>
        </is>
      </c>
      <c r="B6" s="10" t="n">
        <v>0</v>
      </c>
      <c r="C6" s="10" t="n">
        <v>0.54575</v>
      </c>
      <c r="D6" s="10" t="n">
        <v>0.10125</v>
      </c>
      <c r="E6" s="10" t="n">
        <v>0.353</v>
      </c>
      <c r="F6" s="10" t="n">
        <v>0</v>
      </c>
      <c r="G6" s="10" t="n">
        <v>0</v>
      </c>
    </row>
    <row r="7">
      <c r="A7" s="8" t="inlineStr">
        <is>
          <t>Display</t>
        </is>
      </c>
      <c r="B7" s="10" t="n">
        <v>0</v>
      </c>
      <c r="C7" s="10" t="n">
        <v>0</v>
      </c>
      <c r="D7" s="10" t="n">
        <v>0.641777371</v>
      </c>
      <c r="E7" s="10" t="n">
        <v>0</v>
      </c>
      <c r="F7" s="10" t="n">
        <v>0.05726065</v>
      </c>
      <c r="G7" s="10" t="n">
        <v>0.300961979</v>
      </c>
    </row>
    <row r="8">
      <c r="A8" s="8" t="inlineStr">
        <is>
          <t>Search</t>
        </is>
      </c>
      <c r="B8" s="10" t="n">
        <v>0</v>
      </c>
      <c r="C8" s="10" t="n">
        <v>0</v>
      </c>
      <c r="D8" s="10" t="n">
        <v>0</v>
      </c>
      <c r="E8" s="10" t="n">
        <v>0.044571933</v>
      </c>
      <c r="F8" s="10" t="n">
        <v>0.44439541</v>
      </c>
      <c r="G8" s="10" t="n">
        <v>0.511032657</v>
      </c>
    </row>
    <row r="9">
      <c r="A9" s="8" t="inlineStr">
        <is>
          <t>Email</t>
        </is>
      </c>
      <c r="B9" s="10" t="n">
        <v>0</v>
      </c>
      <c r="C9" s="10" t="n">
        <v>0</v>
      </c>
      <c r="D9" s="10" t="n">
        <v>0.304031725</v>
      </c>
      <c r="E9" s="10" t="n">
        <v>0</v>
      </c>
      <c r="F9" s="10" t="n">
        <v>0.098479841</v>
      </c>
      <c r="G9" s="10" t="n">
        <v>0.597488434</v>
      </c>
    </row>
    <row r="10" ht="26" customHeight="1">
      <c r="A10" s="5" t="inlineStr">
        <is>
          <t>Rows sum to 1. These four rows are the only inputs on this sheet — nudge one and the whole result recomputes.</t>
        </is>
      </c>
    </row>
    <row r="12">
      <c r="A12" s="7" t="inlineStr">
        <is>
          <t>Q  —  channel-to-channel moves</t>
        </is>
      </c>
    </row>
    <row r="13">
      <c r="A13" s="8" t="inlineStr">
        <is>
          <t>from \ to</t>
        </is>
      </c>
      <c r="B13" s="9" t="inlineStr">
        <is>
          <t>START</t>
        </is>
      </c>
      <c r="C13" s="9" t="inlineStr">
        <is>
          <t>Display</t>
        </is>
      </c>
      <c r="D13" s="9" t="inlineStr">
        <is>
          <t>Search</t>
        </is>
      </c>
      <c r="E13" s="9" t="inlineStr">
        <is>
          <t>Email</t>
        </is>
      </c>
    </row>
    <row r="14">
      <c r="A14" s="8" t="inlineStr">
        <is>
          <t>START</t>
        </is>
      </c>
      <c r="B14" s="11">
        <f>B6</f>
        <v/>
      </c>
      <c r="C14" s="11">
        <f>C6</f>
        <v/>
      </c>
      <c r="D14" s="11">
        <f>D6</f>
        <v/>
      </c>
      <c r="E14" s="11">
        <f>E6</f>
        <v/>
      </c>
    </row>
    <row r="15">
      <c r="A15" s="8" t="inlineStr">
        <is>
          <t>Display</t>
        </is>
      </c>
      <c r="B15" s="11">
        <f>B7</f>
        <v/>
      </c>
      <c r="C15" s="11">
        <f>C7</f>
        <v/>
      </c>
      <c r="D15" s="11">
        <f>D7</f>
        <v/>
      </c>
      <c r="E15" s="11">
        <f>E7</f>
        <v/>
      </c>
    </row>
    <row r="16">
      <c r="A16" s="8" t="inlineStr">
        <is>
          <t>Search</t>
        </is>
      </c>
      <c r="B16" s="11">
        <f>B8</f>
        <v/>
      </c>
      <c r="C16" s="11">
        <f>C8</f>
        <v/>
      </c>
      <c r="D16" s="11">
        <f>D8</f>
        <v/>
      </c>
      <c r="E16" s="11">
        <f>E8</f>
        <v/>
      </c>
    </row>
    <row r="17">
      <c r="A17" s="8" t="inlineStr">
        <is>
          <t>Email</t>
        </is>
      </c>
      <c r="B17" s="11">
        <f>B9</f>
        <v/>
      </c>
      <c r="C17" s="11">
        <f>C9</f>
        <v/>
      </c>
      <c r="D17" s="11">
        <f>D9</f>
        <v/>
      </c>
      <c r="E17" s="11">
        <f>E9</f>
        <v/>
      </c>
    </row>
    <row r="19">
      <c r="A19" s="7" t="inlineStr">
        <is>
          <t>I − Q</t>
        </is>
      </c>
    </row>
    <row r="20">
      <c r="A20" s="8" t="inlineStr">
        <is>
          <t>from \ to</t>
        </is>
      </c>
      <c r="B20" s="9" t="inlineStr">
        <is>
          <t>START</t>
        </is>
      </c>
      <c r="C20" s="9" t="inlineStr">
        <is>
          <t>Display</t>
        </is>
      </c>
      <c r="D20" s="9" t="inlineStr">
        <is>
          <t>Search</t>
        </is>
      </c>
      <c r="E20" s="9" t="inlineStr">
        <is>
          <t>Email</t>
        </is>
      </c>
    </row>
    <row r="21">
      <c r="A21" s="8" t="inlineStr">
        <is>
          <t>START</t>
        </is>
      </c>
      <c r="B21" s="11">
        <f>1-B14</f>
        <v/>
      </c>
      <c r="C21" s="11">
        <f>0-C14</f>
        <v/>
      </c>
      <c r="D21" s="11">
        <f>0-D14</f>
        <v/>
      </c>
      <c r="E21" s="11">
        <f>0-E14</f>
        <v/>
      </c>
    </row>
    <row r="22">
      <c r="A22" s="8" t="inlineStr">
        <is>
          <t>Display</t>
        </is>
      </c>
      <c r="B22" s="11">
        <f>0-B15</f>
        <v/>
      </c>
      <c r="C22" s="11">
        <f>1-C15</f>
        <v/>
      </c>
      <c r="D22" s="11">
        <f>0-D15</f>
        <v/>
      </c>
      <c r="E22" s="11">
        <f>0-E15</f>
        <v/>
      </c>
    </row>
    <row r="23">
      <c r="A23" s="8" t="inlineStr">
        <is>
          <t>Search</t>
        </is>
      </c>
      <c r="B23" s="11">
        <f>0-B16</f>
        <v/>
      </c>
      <c r="C23" s="11">
        <f>0-C16</f>
        <v/>
      </c>
      <c r="D23" s="11">
        <f>1-D16</f>
        <v/>
      </c>
      <c r="E23" s="11">
        <f>0-E16</f>
        <v/>
      </c>
    </row>
    <row r="24">
      <c r="A24" s="8" t="inlineStr">
        <is>
          <t>Email</t>
        </is>
      </c>
      <c r="B24" s="11">
        <f>0-B17</f>
        <v/>
      </c>
      <c r="C24" s="11">
        <f>0-C17</f>
        <v/>
      </c>
      <c r="D24" s="11">
        <f>0-D17</f>
        <v/>
      </c>
      <c r="E24" s="11">
        <f>1-E17</f>
        <v/>
      </c>
    </row>
    <row r="26">
      <c r="A26" s="7" t="inlineStr">
        <is>
          <t>N = (I − Q)⁻¹   (expected visits before the journey ends)</t>
        </is>
      </c>
    </row>
    <row r="27">
      <c r="A27" s="8" t="inlineStr">
        <is>
          <t>from \ to</t>
        </is>
      </c>
      <c r="B27" s="9" t="inlineStr">
        <is>
          <t>START</t>
        </is>
      </c>
      <c r="C27" s="9" t="inlineStr">
        <is>
          <t>Display</t>
        </is>
      </c>
      <c r="D27" s="9" t="inlineStr">
        <is>
          <t>Search</t>
        </is>
      </c>
      <c r="E27" s="9" t="inlineStr">
        <is>
          <t>Email</t>
        </is>
      </c>
    </row>
    <row r="28">
      <c r="A28" s="8" t="inlineStr">
        <is>
          <t>START</t>
        </is>
      </c>
      <c r="B28" s="11">
        <f>INDEX(MINVERSE(B21:E24),1,1)</f>
        <v/>
      </c>
      <c r="C28" s="11">
        <f>INDEX(MINVERSE(B21:E24),1,2)</f>
        <v/>
      </c>
      <c r="D28" s="11">
        <f>INDEX(MINVERSE(B21:E24),1,3)</f>
        <v/>
      </c>
      <c r="E28" s="11">
        <f>INDEX(MINVERSE(B21:E24),1,4)</f>
        <v/>
      </c>
    </row>
    <row r="29">
      <c r="A29" s="8" t="inlineStr">
        <is>
          <t>Display</t>
        </is>
      </c>
      <c r="B29" s="11">
        <f>INDEX(MINVERSE(B21:E24),2,1)</f>
        <v/>
      </c>
      <c r="C29" s="11">
        <f>INDEX(MINVERSE(B21:E24),2,2)</f>
        <v/>
      </c>
      <c r="D29" s="11">
        <f>INDEX(MINVERSE(B21:E24),2,3)</f>
        <v/>
      </c>
      <c r="E29" s="11">
        <f>INDEX(MINVERSE(B21:E24),2,4)</f>
        <v/>
      </c>
    </row>
    <row r="30">
      <c r="A30" s="8" t="inlineStr">
        <is>
          <t>Search</t>
        </is>
      </c>
      <c r="B30" s="11">
        <f>INDEX(MINVERSE(B21:E24),3,1)</f>
        <v/>
      </c>
      <c r="C30" s="11">
        <f>INDEX(MINVERSE(B21:E24),3,2)</f>
        <v/>
      </c>
      <c r="D30" s="11">
        <f>INDEX(MINVERSE(B21:E24),3,3)</f>
        <v/>
      </c>
      <c r="E30" s="11">
        <f>INDEX(MINVERSE(B21:E24),3,4)</f>
        <v/>
      </c>
    </row>
    <row r="31">
      <c r="A31" s="8" t="inlineStr">
        <is>
          <t>Email</t>
        </is>
      </c>
      <c r="B31" s="11">
        <f>INDEX(MINVERSE(B21:E24),4,1)</f>
        <v/>
      </c>
      <c r="C31" s="11">
        <f>INDEX(MINVERSE(B21:E24),4,2)</f>
        <v/>
      </c>
      <c r="D31" s="11">
        <f>INDEX(MINVERSE(B21:E24),4,3)</f>
        <v/>
      </c>
      <c r="E31" s="11">
        <f>INDEX(MINVERSE(B21:E24),4,4)</f>
        <v/>
      </c>
    </row>
    <row r="33">
      <c r="A33" s="7" t="inlineStr">
        <is>
          <t>B = N × R   (chance of converting / leaving from each state)</t>
        </is>
      </c>
    </row>
    <row r="34">
      <c r="A34" s="8" t="inlineStr">
        <is>
          <t>from \ to</t>
        </is>
      </c>
      <c r="B34" s="9" t="inlineStr">
        <is>
          <t>converts</t>
        </is>
      </c>
      <c r="C34" s="9" t="inlineStr">
        <is>
          <t>leaves</t>
        </is>
      </c>
    </row>
    <row r="35">
      <c r="A35" s="8" t="inlineStr">
        <is>
          <t>START</t>
        </is>
      </c>
      <c r="B35" s="11">
        <f>B28*F6+C28*F7+D28*F8+E28*F9</f>
        <v/>
      </c>
      <c r="C35" s="11">
        <f>B28*G6+C28*G7+D28*G8+E28*G9</f>
        <v/>
      </c>
    </row>
    <row r="36">
      <c r="A36" s="8" t="inlineStr">
        <is>
          <t>Display</t>
        </is>
      </c>
      <c r="B36" s="11">
        <f>B29*F6+C29*F7+D29*F8+E29*F9</f>
        <v/>
      </c>
      <c r="C36" s="11">
        <f>B29*G6+C29*G7+D29*G8+E29*G9</f>
        <v/>
      </c>
    </row>
    <row r="37">
      <c r="A37" s="8" t="inlineStr">
        <is>
          <t>Search</t>
        </is>
      </c>
      <c r="B37" s="11">
        <f>B30*F6+C30*F7+D30*F8+E30*F9</f>
        <v/>
      </c>
      <c r="C37" s="11">
        <f>B30*G6+C30*G7+D30*G8+E30*G9</f>
        <v/>
      </c>
    </row>
    <row r="38">
      <c r="A38" s="8" t="inlineStr">
        <is>
          <t>Email</t>
        </is>
      </c>
      <c r="B38" s="11">
        <f>B31*F6+C31*F7+D31*F8+E31*F9</f>
        <v/>
      </c>
      <c r="C38" s="11">
        <f>B31*G6+C31*G7+D31*G8+E31*G9</f>
        <v/>
      </c>
    </row>
    <row r="41">
      <c r="A41" s="7" t="inlineStr">
        <is>
          <t>Take each channel out and re-run</t>
        </is>
      </c>
    </row>
    <row r="42">
      <c r="A42" s="8" t="inlineStr">
        <is>
          <t>For each channel: send its traffic to where those journeys otherwise went, rebuild the smaller network, and read the new conversion chance.</t>
        </is>
      </c>
    </row>
    <row r="44">
      <c r="A44" s="12" t="inlineStr">
        <is>
          <t>— remove Display —</t>
        </is>
      </c>
    </row>
    <row r="45">
      <c r="A45" s="8" t="inlineStr">
        <is>
          <t>I − Q′</t>
        </is>
      </c>
      <c r="B45" s="9" t="inlineStr">
        <is>
          <t>START</t>
        </is>
      </c>
      <c r="C45" s="9" t="inlineStr">
        <is>
          <t>Search</t>
        </is>
      </c>
      <c r="D45" s="9" t="inlineStr">
        <is>
          <t>Email</t>
        </is>
      </c>
    </row>
    <row r="46">
      <c r="B46" s="11">
        <f>1-IFERROR(B6/(1-C6),0)</f>
        <v/>
      </c>
      <c r="C46" s="11">
        <f>0-IFERROR(D6/(1-C6),0)</f>
        <v/>
      </c>
      <c r="D46" s="11">
        <f>0-IFERROR(E6/(1-C6),0)</f>
        <v/>
      </c>
    </row>
    <row r="47">
      <c r="B47" s="11">
        <f>0-IFERROR(B8/(1-C8),0)</f>
        <v/>
      </c>
      <c r="C47" s="11">
        <f>1-IFERROR(D8/(1-C8),0)</f>
        <v/>
      </c>
      <c r="D47" s="11">
        <f>0-IFERROR(E8/(1-C8),0)</f>
        <v/>
      </c>
    </row>
    <row r="48">
      <c r="B48" s="11">
        <f>0-IFERROR(B9/(1-C9),0)</f>
        <v/>
      </c>
      <c r="C48" s="11">
        <f>0-IFERROR(D9/(1-C9),0)</f>
        <v/>
      </c>
      <c r="D48" s="11">
        <f>1-IFERROR(E9/(1-C9),0)</f>
        <v/>
      </c>
    </row>
    <row r="49">
      <c r="A49" s="8" t="inlineStr">
        <is>
          <t>R′ → converts</t>
        </is>
      </c>
      <c r="B49" s="11">
        <f>IFERROR(F6/(1-C6),0)</f>
        <v/>
      </c>
      <c r="C49" s="11">
        <f>IFERROR(F8/(1-C8),0)</f>
        <v/>
      </c>
      <c r="D49" s="11">
        <f>IFERROR(F9/(1-C9),0)</f>
        <v/>
      </c>
    </row>
    <row r="50">
      <c r="A50" s="8" t="inlineStr">
        <is>
          <t>conversion chance without it</t>
        </is>
      </c>
      <c r="F50" s="13">
        <f>IFERROR(INDEX(MINVERSE(B46:D48),1,1)*B49+INDEX(MINVERSE(B46:D48),1,2)*C49+INDEX(MINVERSE(B46:D48),1,3)*D49,0)</f>
        <v/>
      </c>
    </row>
    <row r="52">
      <c r="A52" s="12" t="inlineStr">
        <is>
          <t>— remove Search —</t>
        </is>
      </c>
    </row>
    <row r="53">
      <c r="A53" s="8" t="inlineStr">
        <is>
          <t>I − Q′</t>
        </is>
      </c>
      <c r="B53" s="9" t="inlineStr">
        <is>
          <t>START</t>
        </is>
      </c>
      <c r="C53" s="9" t="inlineStr">
        <is>
          <t>Display</t>
        </is>
      </c>
      <c r="D53" s="9" t="inlineStr">
        <is>
          <t>Email</t>
        </is>
      </c>
    </row>
    <row r="54">
      <c r="B54" s="11">
        <f>1-IFERROR(B6/(1-D6),0)</f>
        <v/>
      </c>
      <c r="C54" s="11">
        <f>0-IFERROR(C6/(1-D6),0)</f>
        <v/>
      </c>
      <c r="D54" s="11">
        <f>0-IFERROR(E6/(1-D6),0)</f>
        <v/>
      </c>
    </row>
    <row r="55">
      <c r="B55" s="11">
        <f>0-IFERROR(B7/(1-D7),0)</f>
        <v/>
      </c>
      <c r="C55" s="11">
        <f>1-IFERROR(C7/(1-D7),0)</f>
        <v/>
      </c>
      <c r="D55" s="11">
        <f>0-IFERROR(E7/(1-D7),0)</f>
        <v/>
      </c>
    </row>
    <row r="56">
      <c r="B56" s="11">
        <f>0-IFERROR(B9/(1-D9),0)</f>
        <v/>
      </c>
      <c r="C56" s="11">
        <f>0-IFERROR(C9/(1-D9),0)</f>
        <v/>
      </c>
      <c r="D56" s="11">
        <f>1-IFERROR(E9/(1-D9),0)</f>
        <v/>
      </c>
    </row>
    <row r="57">
      <c r="A57" s="8" t="inlineStr">
        <is>
          <t>R′ → converts</t>
        </is>
      </c>
      <c r="B57" s="11">
        <f>IFERROR(F6/(1-D6),0)</f>
        <v/>
      </c>
      <c r="C57" s="11">
        <f>IFERROR(F7/(1-D7),0)</f>
        <v/>
      </c>
      <c r="D57" s="11">
        <f>IFERROR(F9/(1-D9),0)</f>
        <v/>
      </c>
    </row>
    <row r="58">
      <c r="A58" s="8" t="inlineStr">
        <is>
          <t>conversion chance without it</t>
        </is>
      </c>
      <c r="F58" s="13">
        <f>IFERROR(INDEX(MINVERSE(B54:D56),1,1)*B57+INDEX(MINVERSE(B54:D56),1,2)*C57+INDEX(MINVERSE(B54:D56),1,3)*D57,0)</f>
        <v/>
      </c>
    </row>
    <row r="60">
      <c r="A60" s="12" t="inlineStr">
        <is>
          <t>— remove Email —</t>
        </is>
      </c>
    </row>
    <row r="61">
      <c r="A61" s="8" t="inlineStr">
        <is>
          <t>I − Q′</t>
        </is>
      </c>
      <c r="B61" s="9" t="inlineStr">
        <is>
          <t>START</t>
        </is>
      </c>
      <c r="C61" s="9" t="inlineStr">
        <is>
          <t>Display</t>
        </is>
      </c>
      <c r="D61" s="9" t="inlineStr">
        <is>
          <t>Search</t>
        </is>
      </c>
    </row>
    <row r="62">
      <c r="B62" s="11">
        <f>1-IFERROR(B6/(1-E6),0)</f>
        <v/>
      </c>
      <c r="C62" s="11">
        <f>0-IFERROR(C6/(1-E6),0)</f>
        <v/>
      </c>
      <c r="D62" s="11">
        <f>0-IFERROR(D6/(1-E6),0)</f>
        <v/>
      </c>
    </row>
    <row r="63">
      <c r="B63" s="11">
        <f>0-IFERROR(B7/(1-E7),0)</f>
        <v/>
      </c>
      <c r="C63" s="11">
        <f>1-IFERROR(C7/(1-E7),0)</f>
        <v/>
      </c>
      <c r="D63" s="11">
        <f>0-IFERROR(D7/(1-E7),0)</f>
        <v/>
      </c>
    </row>
    <row r="64">
      <c r="B64" s="11">
        <f>0-IFERROR(B8/(1-E8),0)</f>
        <v/>
      </c>
      <c r="C64" s="11">
        <f>0-IFERROR(C8/(1-E8),0)</f>
        <v/>
      </c>
      <c r="D64" s="11">
        <f>1-IFERROR(D8/(1-E8),0)</f>
        <v/>
      </c>
    </row>
    <row r="65">
      <c r="A65" s="8" t="inlineStr">
        <is>
          <t>R′ → converts</t>
        </is>
      </c>
      <c r="B65" s="11">
        <f>IFERROR(F6/(1-E6),0)</f>
        <v/>
      </c>
      <c r="C65" s="11">
        <f>IFERROR(F7/(1-E7),0)</f>
        <v/>
      </c>
      <c r="D65" s="11">
        <f>IFERROR(F8/(1-E8),0)</f>
        <v/>
      </c>
    </row>
    <row r="66">
      <c r="A66" s="8" t="inlineStr">
        <is>
          <t>conversion chance without it</t>
        </is>
      </c>
      <c r="F66" s="13">
        <f>IFERROR(INDEX(MINVERSE(B62:D64),1,1)*B65+INDEX(MINVERSE(B62:D64),1,2)*C65+INDEX(MINVERSE(B62:D64),1,3)*D65,0)</f>
        <v/>
      </c>
    </row>
    <row r="68">
      <c r="A68" s="7" t="inlineStr">
        <is>
          <t>Result — the credit each channel earns</t>
        </is>
      </c>
    </row>
    <row r="69">
      <c r="A69" s="12" t="inlineStr">
        <is>
          <t>channel</t>
        </is>
      </c>
      <c r="B69" s="14" t="inlineStr">
        <is>
          <t>removal effect R(c)</t>
        </is>
      </c>
      <c r="C69" s="14" t="inlineStr">
        <is>
          <t>Markov credit %</t>
        </is>
      </c>
      <c r="D69" s="14" t="inlineStr">
        <is>
          <t>last-click %</t>
        </is>
      </c>
    </row>
    <row r="70">
      <c r="A70" s="15">
        <f>"Display"</f>
        <v/>
      </c>
      <c r="B70" s="11">
        <f>MAX(0,B35-F50)</f>
        <v/>
      </c>
      <c r="C70" s="16">
        <f>IFERROR(100*B70/(SUM(B70:B72)),0)</f>
        <v/>
      </c>
      <c r="D70" s="17">
        <f>IFERROR(100*C28*F7/B35,0)</f>
        <v/>
      </c>
    </row>
    <row r="71">
      <c r="A71" s="15">
        <f>"Search"</f>
        <v/>
      </c>
      <c r="B71" s="11">
        <f>MAX(0,B35-F58)</f>
        <v/>
      </c>
      <c r="C71" s="16">
        <f>IFERROR(100*B71/(SUM(B70:B72)),0)</f>
        <v/>
      </c>
      <c r="D71" s="17">
        <f>IFERROR(100*D28*F8/B35,0)</f>
        <v/>
      </c>
    </row>
    <row r="72">
      <c r="A72" s="15">
        <f>"Email"</f>
        <v/>
      </c>
      <c r="B72" s="11">
        <f>MAX(0,B35-F66)</f>
        <v/>
      </c>
      <c r="C72" s="16">
        <f>IFERROR(100*B72/(SUM(B70:B72)),0)</f>
        <v/>
      </c>
      <c r="D72" s="17">
        <f>IFERROR(100*E28*F9/B35,0)</f>
        <v/>
      </c>
    </row>
    <row r="197">
      <c r="A197" s="15"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146"/>
  <sheetViews>
    <sheetView showGridLines="0" workbookViewId="0">
      <selection activeCell="A1" sqref="A1"/>
    </sheetView>
  </sheetViews>
  <sheetFormatPr baseColWidth="8" defaultRowHeight="15"/>
  <cols>
    <col width="20" customWidth="1" min="1" max="1"/>
    <col width="15" customWidth="1" min="2" max="2"/>
    <col width="15" customWidth="1" min="3" max="3"/>
    <col width="15" customWidth="1" min="4" max="4"/>
    <col width="15" customWidth="1" min="5" max="5"/>
    <col width="15" customWidth="1" min="6" max="6"/>
    <col width="15" customWidth="1" min="7" max="7"/>
    <col hidden="1" width="13" customWidth="1" min="11" max="11"/>
    <col hidden="1" width="13" customWidth="1" min="12" max="12"/>
  </cols>
  <sheetData>
    <row r="1">
      <c r="A1" s="1" t="inlineStr">
        <is>
          <t>Your data — run the method on your own journeys</t>
        </is>
      </c>
      <c r="H1" s="18" t="n">
        <v>0</v>
      </c>
    </row>
    <row r="2" ht="30" customHeight="1">
      <c r="A2" s="6" t="inlineStr">
        <is>
          <t>Paste your conversion paths in the table lower down. Results and the data-health check update automatically. Up to three channels, up to five touches per path.</t>
        </is>
      </c>
    </row>
    <row r="3"/>
    <row r="4">
      <c r="A4" s="7" t="inlineStr">
        <is>
          <t>Your three channels</t>
        </is>
      </c>
    </row>
    <row r="5" ht="26" customHeight="1">
      <c r="A5" s="5" t="inlineStr">
        <is>
          <t>Rename these to match your channels. Use the exact same spelling in the paths table.</t>
        </is>
      </c>
    </row>
    <row r="6">
      <c r="A6" s="8" t="inlineStr">
        <is>
          <t>Channel 1</t>
        </is>
      </c>
      <c r="B6" s="19" t="inlineStr">
        <is>
          <t>Display</t>
        </is>
      </c>
    </row>
    <row r="7">
      <c r="A7" s="8" t="inlineStr">
        <is>
          <t>Channel 2</t>
        </is>
      </c>
      <c r="B7" s="19" t="inlineStr">
        <is>
          <t>Search</t>
        </is>
      </c>
    </row>
    <row r="8">
      <c r="A8" s="8" t="inlineStr">
        <is>
          <t>Channel 3</t>
        </is>
      </c>
      <c r="B8" s="19" t="inlineStr">
        <is>
          <t>Email</t>
        </is>
      </c>
    </row>
    <row r="9"/>
    <row r="10">
      <c r="A10" s="7" t="inlineStr">
        <is>
          <t>Your result</t>
        </is>
      </c>
    </row>
    <row r="11">
      <c r="A11" s="12" t="inlineStr">
        <is>
          <t>channel</t>
        </is>
      </c>
      <c r="B11" s="14" t="inlineStr">
        <is>
          <t>Markov credit %</t>
        </is>
      </c>
      <c r="C11" s="14" t="inlineStr">
        <is>
          <t>last-click %</t>
        </is>
      </c>
    </row>
    <row r="12">
      <c r="A12" s="15">
        <f>$B$6</f>
        <v/>
      </c>
      <c r="B12" s="16">
        <f>C144</f>
        <v/>
      </c>
      <c r="C12" s="17">
        <f>D144</f>
        <v/>
      </c>
    </row>
    <row r="13">
      <c r="A13" s="15">
        <f>$B$7</f>
        <v/>
      </c>
      <c r="B13" s="16">
        <f>C145</f>
        <v/>
      </c>
      <c r="C13" s="17">
        <f>D145</f>
        <v/>
      </c>
    </row>
    <row r="14">
      <c r="A14" s="15">
        <f>$B$8</f>
        <v/>
      </c>
      <c r="B14" s="16">
        <f>C146</f>
        <v/>
      </c>
      <c r="C14" s="17">
        <f>D146</f>
        <v/>
      </c>
    </row>
    <row r="15"/>
    <row r="16">
      <c r="A16" s="8" t="inlineStr">
        <is>
          <t xml:space="preserve">Modelled conversion chance from START:  </t>
        </is>
      </c>
      <c r="B16" s="20">
        <f>B109</f>
        <v/>
      </c>
    </row>
    <row r="17"/>
    <row r="18">
      <c r="A18" s="7" t="inlineStr">
        <is>
          <t>Data-health check</t>
        </is>
      </c>
    </row>
    <row r="19" ht="30" customHeight="1">
      <c r="A19" s="21">
        <f>IF(SUM($F$27:$F$66)&lt;300,"Too thin: only "&amp;TEXT(SUM($F$27:$F$66),"#,##0")&amp;" converting journeys (below ~300). Treat the shares as directional, not precise.","OK: "&amp;TEXT(SUM($F$27:$F$66),"#,##0")&amp;" converting journeys — enough for a stable read.")</f>
        <v/>
      </c>
      <c r="B19" s="22" t="n"/>
      <c r="C19" s="22" t="n"/>
      <c r="D19" s="22" t="n"/>
      <c r="E19" s="22" t="n"/>
      <c r="F19" s="22" t="n"/>
      <c r="G19" s="23" t="n"/>
    </row>
    <row r="20" ht="30" customHeight="1">
      <c r="A20" s="21">
        <f>IF(OR(SUMPRODUCT((($A$27:$A$66=$B$6)+($B$27:$B$66=$B$6)+($C$27:$C$66=$B$6)+($D$27:$D$66=$B$6)+($E$27:$E$66=$B$6)&gt;0)*$K$27:$K$66)&lt;30,SUMPRODUCT((($A$27:$A$66=$B$7)+($B$27:$B$66=$B$7)+($C$27:$C$66=$B$7)+($D$27:$D$66=$B$7)+($E$27:$E$66=$B$7)&gt;0)*$K$27:$K$66)&lt;30,SUMPRODUCT((($A$27:$A$66=$B$8)+($B$27:$B$66=$B$8)+($C$27:$C$66=$B$8)+($D$27:$D$66=$B$8)+($E$27:$E$66=$B$8)&gt;0)*$K$27:$K$66)&lt;30),"Too thin: at least one channel appears in fewer than ~30 journeys — its credit is unreliable.","OK: every channel appears in enough journeys.")</f>
        <v/>
      </c>
      <c r="B20" s="22" t="n"/>
      <c r="C20" s="22" t="n"/>
      <c r="D20" s="22" t="n"/>
      <c r="E20" s="22" t="n"/>
      <c r="F20" s="22" t="n"/>
      <c r="G20" s="23" t="n"/>
    </row>
    <row r="21" ht="30" customHeight="1">
      <c r="A21" s="21">
        <f>IF((SUM($F$27:$F$66)+SUM($G$27:$G$66))=0,"Add some journeys to begin.",IF(SUMPRODUCT(($A$27:$A$66&lt;&gt;"")*($B$27:$B$66="")*$K$27:$K$66)/(SUM($F$27:$F$66)+SUM($G$27:$G$66))&gt;0.6,"Watch out: more than 60% of your journeys have a single touch — usually a sign of broken journey stitching, not real single-touch behaviour. Credit will drift to whatever is visible at the close.","OK: single-touch rate is "&amp;TEXT(SUMPRODUCT(($A$27:$A$66&lt;&gt;"")*($B$27:$B$66="")*$K$27:$K$66)/(SUM($F$27:$F$66)+SUM($G$27:$G$66)),"0%")&amp;" — within a healthy range."))</f>
        <v/>
      </c>
      <c r="B21" s="22" t="n"/>
      <c r="C21" s="22" t="n"/>
      <c r="D21" s="22" t="n"/>
      <c r="E21" s="22" t="n"/>
      <c r="F21" s="22" t="n"/>
      <c r="G21" s="23" t="n"/>
    </row>
    <row r="22" ht="30" customHeight="1">
      <c r="A22" s="21">
        <f>IF((SUMPRODUCT(($A$27:$A$66&lt;&gt;"")*($A$27:$A$66&lt;&gt;$B$6)*($A$27:$A$66&lt;&gt;$B$7)*($A$27:$A$66&lt;&gt;$B$8))+SUMPRODUCT(($B$27:$B$66&lt;&gt;"")*($B$27:$B$66&lt;&gt;$B$6)*($B$27:$B$66&lt;&gt;$B$7)*($B$27:$B$66&lt;&gt;$B$8))+SUMPRODUCT(($C$27:$C$66&lt;&gt;"")*($C$27:$C$66&lt;&gt;$B$6)*($C$27:$C$66&lt;&gt;$B$7)*($C$27:$C$66&lt;&gt;$B$8))+SUMPRODUCT(($D$27:$D$66&lt;&gt;"")*($D$27:$D$66&lt;&gt;$B$6)*($D$27:$D$66&lt;&gt;$B$7)*($D$27:$D$66&lt;&gt;$B$8))+SUMPRODUCT(($E$27:$E$66&lt;&gt;"")*($E$27:$E$66&lt;&gt;$B$6)*($E$27:$E$66&lt;&gt;$B$7)*($E$27:$E$66&lt;&gt;$B$8)))&gt;0,"Watch out: some paths name a channel that is not one of your three named channels above — those touches are being ignored. Map every channel to one of the three, or use the notebook, which handles any number of channels.","OK: every touch matches one of your three channels.")</f>
        <v/>
      </c>
      <c r="B22" s="22" t="n"/>
      <c r="C22" s="22" t="n"/>
      <c r="D22" s="22" t="n"/>
      <c r="E22" s="22" t="n"/>
      <c r="F22" s="22" t="n"/>
      <c r="G22" s="23" t="n"/>
    </row>
    <row r="23"/>
    <row r="24">
      <c r="A24" s="7" t="inlineStr">
        <is>
          <t>Your conversion paths</t>
        </is>
      </c>
    </row>
    <row r="25" ht="30" customHeight="1">
      <c r="A25" s="5" t="inlineStr">
        <is>
          <t>One row per distinct path. Fill the touches in order (leave later touches blank), then how many journeys on that path converted and how many did not. Overwrite the example rows.</t>
        </is>
      </c>
    </row>
    <row r="26" ht="30" customHeight="1">
      <c r="A26" s="24" t="inlineStr">
        <is>
          <t>Touch 1</t>
        </is>
      </c>
      <c r="B26" s="24" t="inlineStr">
        <is>
          <t>Touch 2</t>
        </is>
      </c>
      <c r="C26" s="24" t="inlineStr">
        <is>
          <t>Touch 3</t>
        </is>
      </c>
      <c r="D26" s="24" t="inlineStr">
        <is>
          <t>Touch 4</t>
        </is>
      </c>
      <c r="E26" s="24" t="inlineStr">
        <is>
          <t>Touch 5</t>
        </is>
      </c>
      <c r="F26" s="24" t="inlineStr">
        <is>
          <t>Journeys converted</t>
        </is>
      </c>
      <c r="G26" s="24" t="inlineStr">
        <is>
          <t>Journeys not converted</t>
        </is>
      </c>
      <c r="K26" s="8" t="inlineStr">
        <is>
          <t>journeys</t>
        </is>
      </c>
      <c r="L26" s="8" t="inlineStr">
        <is>
          <t>last touch</t>
        </is>
      </c>
    </row>
    <row r="27">
      <c r="A27" s="25" t="inlineStr">
        <is>
          <t>Display</t>
        </is>
      </c>
      <c r="B27" s="25" t="inlineStr">
        <is>
          <t>Search</t>
        </is>
      </c>
      <c r="C27" s="25" t="inlineStr"/>
      <c r="D27" s="25" t="inlineStr"/>
      <c r="E27" s="25" t="inlineStr"/>
      <c r="F27" s="26" t="n">
        <v>120</v>
      </c>
      <c r="G27" s="26" t="n">
        <v>300</v>
      </c>
      <c r="K27" s="27">
        <f>SUM(F27:G27)</f>
        <v/>
      </c>
      <c r="L27" s="18">
        <f>IF(E27&lt;&gt;"",E27,IF(D27&lt;&gt;"",D27,IF(C27&lt;&gt;"",C27,IF(B27&lt;&gt;"",B27,IF(A27&lt;&gt;"",A27,"")))))</f>
        <v/>
      </c>
    </row>
    <row r="28">
      <c r="A28" s="25" t="inlineStr">
        <is>
          <t>Search</t>
        </is>
      </c>
      <c r="B28" s="25" t="inlineStr"/>
      <c r="C28" s="25" t="inlineStr"/>
      <c r="D28" s="25" t="inlineStr"/>
      <c r="E28" s="25" t="inlineStr"/>
      <c r="F28" s="26" t="n">
        <v>210</v>
      </c>
      <c r="G28" s="26" t="n">
        <v>260</v>
      </c>
      <c r="K28" s="27">
        <f>SUM(F28:G28)</f>
        <v/>
      </c>
      <c r="L28" s="18">
        <f>IF(E28&lt;&gt;"",E28,IF(D28&lt;&gt;"",D28,IF(C28&lt;&gt;"",C28,IF(B28&lt;&gt;"",B28,IF(A28&lt;&gt;"",A28,"")))))</f>
        <v/>
      </c>
    </row>
    <row r="29">
      <c r="A29" s="25" t="inlineStr">
        <is>
          <t>Display</t>
        </is>
      </c>
      <c r="B29" s="25" t="inlineStr"/>
      <c r="C29" s="25" t="inlineStr"/>
      <c r="D29" s="25" t="inlineStr"/>
      <c r="E29" s="25" t="inlineStr"/>
      <c r="F29" s="26" t="n">
        <v>20</v>
      </c>
      <c r="G29" s="26" t="n">
        <v>180</v>
      </c>
      <c r="K29" s="27">
        <f>SUM(F29:G29)</f>
        <v/>
      </c>
      <c r="L29" s="18">
        <f>IF(E29&lt;&gt;"",E29,IF(D29&lt;&gt;"",D29,IF(C29&lt;&gt;"",C29,IF(B29&lt;&gt;"",B29,IF(A29&lt;&gt;"",A29,"")))))</f>
        <v/>
      </c>
    </row>
    <row r="30">
      <c r="A30" s="25" t="inlineStr">
        <is>
          <t>Email</t>
        </is>
      </c>
      <c r="B30" s="25" t="inlineStr">
        <is>
          <t>Search</t>
        </is>
      </c>
      <c r="C30" s="25" t="inlineStr"/>
      <c r="D30" s="25" t="inlineStr"/>
      <c r="E30" s="25" t="inlineStr"/>
      <c r="F30" s="26" t="n">
        <v>40</v>
      </c>
      <c r="G30" s="26" t="n">
        <v>120</v>
      </c>
      <c r="K30" s="27">
        <f>SUM(F30:G30)</f>
        <v/>
      </c>
      <c r="L30" s="18">
        <f>IF(E30&lt;&gt;"",E30,IF(D30&lt;&gt;"",D30,IF(C30&lt;&gt;"",C30,IF(B30&lt;&gt;"",B30,IF(A30&lt;&gt;"",A30,"")))))</f>
        <v/>
      </c>
    </row>
    <row r="31">
      <c r="A31" s="25" t="inlineStr">
        <is>
          <t>Search</t>
        </is>
      </c>
      <c r="B31" s="25" t="inlineStr">
        <is>
          <t>Email</t>
        </is>
      </c>
      <c r="C31" s="25" t="inlineStr">
        <is>
          <t>Search</t>
        </is>
      </c>
      <c r="D31" s="25" t="inlineStr"/>
      <c r="E31" s="25" t="inlineStr"/>
      <c r="F31" s="26" t="n">
        <v>18</v>
      </c>
      <c r="G31" s="26" t="n">
        <v>62</v>
      </c>
      <c r="K31" s="27">
        <f>SUM(F31:G31)</f>
        <v/>
      </c>
      <c r="L31" s="18">
        <f>IF(E31&lt;&gt;"",E31,IF(D31&lt;&gt;"",D31,IF(C31&lt;&gt;"",C31,IF(B31&lt;&gt;"",B31,IF(A31&lt;&gt;"",A31,"")))))</f>
        <v/>
      </c>
    </row>
    <row r="32">
      <c r="A32" s="25" t="inlineStr">
        <is>
          <t>Display</t>
        </is>
      </c>
      <c r="B32" s="25" t="inlineStr">
        <is>
          <t>Search</t>
        </is>
      </c>
      <c r="C32" s="25" t="inlineStr">
        <is>
          <t>Search</t>
        </is>
      </c>
      <c r="D32" s="25" t="inlineStr"/>
      <c r="E32" s="25" t="inlineStr"/>
      <c r="F32" s="26" t="n">
        <v>26</v>
      </c>
      <c r="G32" s="26" t="n">
        <v>74</v>
      </c>
      <c r="K32" s="27">
        <f>SUM(F32:G32)</f>
        <v/>
      </c>
      <c r="L32" s="18">
        <f>IF(E32&lt;&gt;"",E32,IF(D32&lt;&gt;"",D32,IF(C32&lt;&gt;"",C32,IF(B32&lt;&gt;"",B32,IF(A32&lt;&gt;"",A32,"")))))</f>
        <v/>
      </c>
    </row>
    <row r="33">
      <c r="A33" s="25" t="inlineStr"/>
      <c r="B33" s="25" t="inlineStr"/>
      <c r="C33" s="25" t="inlineStr"/>
      <c r="D33" s="25" t="inlineStr"/>
      <c r="E33" s="25" t="inlineStr"/>
      <c r="F33" s="26" t="n"/>
      <c r="G33" s="26" t="n"/>
      <c r="K33" s="27">
        <f>SUM(F33:G33)</f>
        <v/>
      </c>
      <c r="L33" s="18">
        <f>IF(E33&lt;&gt;"",E33,IF(D33&lt;&gt;"",D33,IF(C33&lt;&gt;"",C33,IF(B33&lt;&gt;"",B33,IF(A33&lt;&gt;"",A33,"")))))</f>
        <v/>
      </c>
    </row>
    <row r="34">
      <c r="A34" s="25" t="inlineStr"/>
      <c r="B34" s="25" t="inlineStr"/>
      <c r="C34" s="25" t="inlineStr"/>
      <c r="D34" s="25" t="inlineStr"/>
      <c r="E34" s="25" t="inlineStr"/>
      <c r="F34" s="26" t="n"/>
      <c r="G34" s="26" t="n"/>
      <c r="K34" s="27">
        <f>SUM(F34:G34)</f>
        <v/>
      </c>
      <c r="L34" s="18">
        <f>IF(E34&lt;&gt;"",E34,IF(D34&lt;&gt;"",D34,IF(C34&lt;&gt;"",C34,IF(B34&lt;&gt;"",B34,IF(A34&lt;&gt;"",A34,"")))))</f>
        <v/>
      </c>
    </row>
    <row r="35">
      <c r="A35" s="25" t="inlineStr"/>
      <c r="B35" s="25" t="inlineStr"/>
      <c r="C35" s="25" t="inlineStr"/>
      <c r="D35" s="25" t="inlineStr"/>
      <c r="E35" s="25" t="inlineStr"/>
      <c r="F35" s="26" t="n"/>
      <c r="G35" s="26" t="n"/>
      <c r="K35" s="27">
        <f>SUM(F35:G35)</f>
        <v/>
      </c>
      <c r="L35" s="18">
        <f>IF(E35&lt;&gt;"",E35,IF(D35&lt;&gt;"",D35,IF(C35&lt;&gt;"",C35,IF(B35&lt;&gt;"",B35,IF(A35&lt;&gt;"",A35,"")))))</f>
        <v/>
      </c>
    </row>
    <row r="36">
      <c r="A36" s="25" t="inlineStr"/>
      <c r="B36" s="25" t="inlineStr"/>
      <c r="C36" s="25" t="inlineStr"/>
      <c r="D36" s="25" t="inlineStr"/>
      <c r="E36" s="25" t="inlineStr"/>
      <c r="F36" s="26" t="n"/>
      <c r="G36" s="26" t="n"/>
      <c r="K36" s="27">
        <f>SUM(F36:G36)</f>
        <v/>
      </c>
      <c r="L36" s="18">
        <f>IF(E36&lt;&gt;"",E36,IF(D36&lt;&gt;"",D36,IF(C36&lt;&gt;"",C36,IF(B36&lt;&gt;"",B36,IF(A36&lt;&gt;"",A36,"")))))</f>
        <v/>
      </c>
    </row>
    <row r="37">
      <c r="A37" s="25" t="inlineStr"/>
      <c r="B37" s="25" t="inlineStr"/>
      <c r="C37" s="25" t="inlineStr"/>
      <c r="D37" s="25" t="inlineStr"/>
      <c r="E37" s="25" t="inlineStr"/>
      <c r="F37" s="26" t="n"/>
      <c r="G37" s="26" t="n"/>
      <c r="K37" s="27">
        <f>SUM(F37:G37)</f>
        <v/>
      </c>
      <c r="L37" s="18">
        <f>IF(E37&lt;&gt;"",E37,IF(D37&lt;&gt;"",D37,IF(C37&lt;&gt;"",C37,IF(B37&lt;&gt;"",B37,IF(A37&lt;&gt;"",A37,"")))))</f>
        <v/>
      </c>
    </row>
    <row r="38">
      <c r="A38" s="25" t="inlineStr"/>
      <c r="B38" s="25" t="inlineStr"/>
      <c r="C38" s="25" t="inlineStr"/>
      <c r="D38" s="25" t="inlineStr"/>
      <c r="E38" s="25" t="inlineStr"/>
      <c r="F38" s="26" t="n"/>
      <c r="G38" s="26" t="n"/>
      <c r="K38" s="27">
        <f>SUM(F38:G38)</f>
        <v/>
      </c>
      <c r="L38" s="18">
        <f>IF(E38&lt;&gt;"",E38,IF(D38&lt;&gt;"",D38,IF(C38&lt;&gt;"",C38,IF(B38&lt;&gt;"",B38,IF(A38&lt;&gt;"",A38,"")))))</f>
        <v/>
      </c>
    </row>
    <row r="39">
      <c r="A39" s="25" t="inlineStr"/>
      <c r="B39" s="25" t="inlineStr"/>
      <c r="C39" s="25" t="inlineStr"/>
      <c r="D39" s="25" t="inlineStr"/>
      <c r="E39" s="25" t="inlineStr"/>
      <c r="F39" s="26" t="n"/>
      <c r="G39" s="26" t="n"/>
      <c r="K39" s="27">
        <f>SUM(F39:G39)</f>
        <v/>
      </c>
      <c r="L39" s="18">
        <f>IF(E39&lt;&gt;"",E39,IF(D39&lt;&gt;"",D39,IF(C39&lt;&gt;"",C39,IF(B39&lt;&gt;"",B39,IF(A39&lt;&gt;"",A39,"")))))</f>
        <v/>
      </c>
    </row>
    <row r="40">
      <c r="A40" s="25" t="inlineStr"/>
      <c r="B40" s="25" t="inlineStr"/>
      <c r="C40" s="25" t="inlineStr"/>
      <c r="D40" s="25" t="inlineStr"/>
      <c r="E40" s="25" t="inlineStr"/>
      <c r="F40" s="26" t="n"/>
      <c r="G40" s="26" t="n"/>
      <c r="K40" s="27">
        <f>SUM(F40:G40)</f>
        <v/>
      </c>
      <c r="L40" s="18">
        <f>IF(E40&lt;&gt;"",E40,IF(D40&lt;&gt;"",D40,IF(C40&lt;&gt;"",C40,IF(B40&lt;&gt;"",B40,IF(A40&lt;&gt;"",A40,"")))))</f>
        <v/>
      </c>
    </row>
    <row r="41">
      <c r="A41" s="25" t="inlineStr"/>
      <c r="B41" s="25" t="inlineStr"/>
      <c r="C41" s="25" t="inlineStr"/>
      <c r="D41" s="25" t="inlineStr"/>
      <c r="E41" s="25" t="inlineStr"/>
      <c r="F41" s="26" t="n"/>
      <c r="G41" s="26" t="n"/>
      <c r="K41" s="27">
        <f>SUM(F41:G41)</f>
        <v/>
      </c>
      <c r="L41" s="18">
        <f>IF(E41&lt;&gt;"",E41,IF(D41&lt;&gt;"",D41,IF(C41&lt;&gt;"",C41,IF(B41&lt;&gt;"",B41,IF(A41&lt;&gt;"",A41,"")))))</f>
        <v/>
      </c>
    </row>
    <row r="42">
      <c r="A42" s="25" t="inlineStr"/>
      <c r="B42" s="25" t="inlineStr"/>
      <c r="C42" s="25" t="inlineStr"/>
      <c r="D42" s="25" t="inlineStr"/>
      <c r="E42" s="25" t="inlineStr"/>
      <c r="F42" s="26" t="n"/>
      <c r="G42" s="26" t="n"/>
      <c r="K42" s="27">
        <f>SUM(F42:G42)</f>
        <v/>
      </c>
      <c r="L42" s="18">
        <f>IF(E42&lt;&gt;"",E42,IF(D42&lt;&gt;"",D42,IF(C42&lt;&gt;"",C42,IF(B42&lt;&gt;"",B42,IF(A42&lt;&gt;"",A42,"")))))</f>
        <v/>
      </c>
    </row>
    <row r="43">
      <c r="A43" s="25" t="inlineStr"/>
      <c r="B43" s="25" t="inlineStr"/>
      <c r="C43" s="25" t="inlineStr"/>
      <c r="D43" s="25" t="inlineStr"/>
      <c r="E43" s="25" t="inlineStr"/>
      <c r="F43" s="26" t="n"/>
      <c r="G43" s="26" t="n"/>
      <c r="K43" s="27">
        <f>SUM(F43:G43)</f>
        <v/>
      </c>
      <c r="L43" s="18">
        <f>IF(E43&lt;&gt;"",E43,IF(D43&lt;&gt;"",D43,IF(C43&lt;&gt;"",C43,IF(B43&lt;&gt;"",B43,IF(A43&lt;&gt;"",A43,"")))))</f>
        <v/>
      </c>
    </row>
    <row r="44">
      <c r="A44" s="25" t="inlineStr"/>
      <c r="B44" s="25" t="inlineStr"/>
      <c r="C44" s="25" t="inlineStr"/>
      <c r="D44" s="25" t="inlineStr"/>
      <c r="E44" s="25" t="inlineStr"/>
      <c r="F44" s="26" t="n"/>
      <c r="G44" s="26" t="n"/>
      <c r="K44" s="27">
        <f>SUM(F44:G44)</f>
        <v/>
      </c>
      <c r="L44" s="18">
        <f>IF(E44&lt;&gt;"",E44,IF(D44&lt;&gt;"",D44,IF(C44&lt;&gt;"",C44,IF(B44&lt;&gt;"",B44,IF(A44&lt;&gt;"",A44,"")))))</f>
        <v/>
      </c>
    </row>
    <row r="45">
      <c r="A45" s="25" t="inlineStr"/>
      <c r="B45" s="25" t="inlineStr"/>
      <c r="C45" s="25" t="inlineStr"/>
      <c r="D45" s="25" t="inlineStr"/>
      <c r="E45" s="25" t="inlineStr"/>
      <c r="F45" s="26" t="n"/>
      <c r="G45" s="26" t="n"/>
      <c r="K45" s="27">
        <f>SUM(F45:G45)</f>
        <v/>
      </c>
      <c r="L45" s="18">
        <f>IF(E45&lt;&gt;"",E45,IF(D45&lt;&gt;"",D45,IF(C45&lt;&gt;"",C45,IF(B45&lt;&gt;"",B45,IF(A45&lt;&gt;"",A45,"")))))</f>
        <v/>
      </c>
    </row>
    <row r="46">
      <c r="A46" s="25" t="inlineStr"/>
      <c r="B46" s="25" t="inlineStr"/>
      <c r="C46" s="25" t="inlineStr"/>
      <c r="D46" s="25" t="inlineStr"/>
      <c r="E46" s="25" t="inlineStr"/>
      <c r="F46" s="26" t="n"/>
      <c r="G46" s="26" t="n"/>
      <c r="K46" s="27">
        <f>SUM(F46:G46)</f>
        <v/>
      </c>
      <c r="L46" s="18">
        <f>IF(E46&lt;&gt;"",E46,IF(D46&lt;&gt;"",D46,IF(C46&lt;&gt;"",C46,IF(B46&lt;&gt;"",B46,IF(A46&lt;&gt;"",A46,"")))))</f>
        <v/>
      </c>
    </row>
    <row r="47">
      <c r="A47" s="25" t="inlineStr"/>
      <c r="B47" s="25" t="inlineStr"/>
      <c r="C47" s="25" t="inlineStr"/>
      <c r="D47" s="25" t="inlineStr"/>
      <c r="E47" s="25" t="inlineStr"/>
      <c r="F47" s="26" t="n"/>
      <c r="G47" s="26" t="n"/>
      <c r="K47" s="27">
        <f>SUM(F47:G47)</f>
        <v/>
      </c>
      <c r="L47" s="18">
        <f>IF(E47&lt;&gt;"",E47,IF(D47&lt;&gt;"",D47,IF(C47&lt;&gt;"",C47,IF(B47&lt;&gt;"",B47,IF(A47&lt;&gt;"",A47,"")))))</f>
        <v/>
      </c>
    </row>
    <row r="48">
      <c r="A48" s="25" t="inlineStr"/>
      <c r="B48" s="25" t="inlineStr"/>
      <c r="C48" s="25" t="inlineStr"/>
      <c r="D48" s="25" t="inlineStr"/>
      <c r="E48" s="25" t="inlineStr"/>
      <c r="F48" s="26" t="n"/>
      <c r="G48" s="26" t="n"/>
      <c r="K48" s="27">
        <f>SUM(F48:G48)</f>
        <v/>
      </c>
      <c r="L48" s="18">
        <f>IF(E48&lt;&gt;"",E48,IF(D48&lt;&gt;"",D48,IF(C48&lt;&gt;"",C48,IF(B48&lt;&gt;"",B48,IF(A48&lt;&gt;"",A48,"")))))</f>
        <v/>
      </c>
    </row>
    <row r="49">
      <c r="A49" s="25" t="inlineStr"/>
      <c r="B49" s="25" t="inlineStr"/>
      <c r="C49" s="25" t="inlineStr"/>
      <c r="D49" s="25" t="inlineStr"/>
      <c r="E49" s="25" t="inlineStr"/>
      <c r="F49" s="26" t="n"/>
      <c r="G49" s="26" t="n"/>
      <c r="K49" s="27">
        <f>SUM(F49:G49)</f>
        <v/>
      </c>
      <c r="L49" s="18">
        <f>IF(E49&lt;&gt;"",E49,IF(D49&lt;&gt;"",D49,IF(C49&lt;&gt;"",C49,IF(B49&lt;&gt;"",B49,IF(A49&lt;&gt;"",A49,"")))))</f>
        <v/>
      </c>
    </row>
    <row r="50">
      <c r="A50" s="25" t="inlineStr"/>
      <c r="B50" s="25" t="inlineStr"/>
      <c r="C50" s="25" t="inlineStr"/>
      <c r="D50" s="25" t="inlineStr"/>
      <c r="E50" s="25" t="inlineStr"/>
      <c r="F50" s="26" t="n"/>
      <c r="G50" s="26" t="n"/>
      <c r="K50" s="27">
        <f>SUM(F50:G50)</f>
        <v/>
      </c>
      <c r="L50" s="18">
        <f>IF(E50&lt;&gt;"",E50,IF(D50&lt;&gt;"",D50,IF(C50&lt;&gt;"",C50,IF(B50&lt;&gt;"",B50,IF(A50&lt;&gt;"",A50,"")))))</f>
        <v/>
      </c>
    </row>
    <row r="51">
      <c r="A51" s="25" t="inlineStr"/>
      <c r="B51" s="25" t="inlineStr"/>
      <c r="C51" s="25" t="inlineStr"/>
      <c r="D51" s="25" t="inlineStr"/>
      <c r="E51" s="25" t="inlineStr"/>
      <c r="F51" s="26" t="n"/>
      <c r="G51" s="26" t="n"/>
      <c r="K51" s="27">
        <f>SUM(F51:G51)</f>
        <v/>
      </c>
      <c r="L51" s="18">
        <f>IF(E51&lt;&gt;"",E51,IF(D51&lt;&gt;"",D51,IF(C51&lt;&gt;"",C51,IF(B51&lt;&gt;"",B51,IF(A51&lt;&gt;"",A51,"")))))</f>
        <v/>
      </c>
    </row>
    <row r="52">
      <c r="A52" s="25" t="inlineStr"/>
      <c r="B52" s="25" t="inlineStr"/>
      <c r="C52" s="25" t="inlineStr"/>
      <c r="D52" s="25" t="inlineStr"/>
      <c r="E52" s="25" t="inlineStr"/>
      <c r="F52" s="26" t="n"/>
      <c r="G52" s="26" t="n"/>
      <c r="K52" s="27">
        <f>SUM(F52:G52)</f>
        <v/>
      </c>
      <c r="L52" s="18">
        <f>IF(E52&lt;&gt;"",E52,IF(D52&lt;&gt;"",D52,IF(C52&lt;&gt;"",C52,IF(B52&lt;&gt;"",B52,IF(A52&lt;&gt;"",A52,"")))))</f>
        <v/>
      </c>
    </row>
    <row r="53">
      <c r="A53" s="25" t="inlineStr"/>
      <c r="B53" s="25" t="inlineStr"/>
      <c r="C53" s="25" t="inlineStr"/>
      <c r="D53" s="25" t="inlineStr"/>
      <c r="E53" s="25" t="inlineStr"/>
      <c r="F53" s="26" t="n"/>
      <c r="G53" s="26" t="n"/>
      <c r="K53" s="27">
        <f>SUM(F53:G53)</f>
        <v/>
      </c>
      <c r="L53" s="18">
        <f>IF(E53&lt;&gt;"",E53,IF(D53&lt;&gt;"",D53,IF(C53&lt;&gt;"",C53,IF(B53&lt;&gt;"",B53,IF(A53&lt;&gt;"",A53,"")))))</f>
        <v/>
      </c>
    </row>
    <row r="54">
      <c r="A54" s="25" t="inlineStr"/>
      <c r="B54" s="25" t="inlineStr"/>
      <c r="C54" s="25" t="inlineStr"/>
      <c r="D54" s="25" t="inlineStr"/>
      <c r="E54" s="25" t="inlineStr"/>
      <c r="F54" s="26" t="n"/>
      <c r="G54" s="26" t="n"/>
      <c r="K54" s="27">
        <f>SUM(F54:G54)</f>
        <v/>
      </c>
      <c r="L54" s="18">
        <f>IF(E54&lt;&gt;"",E54,IF(D54&lt;&gt;"",D54,IF(C54&lt;&gt;"",C54,IF(B54&lt;&gt;"",B54,IF(A54&lt;&gt;"",A54,"")))))</f>
        <v/>
      </c>
    </row>
    <row r="55">
      <c r="A55" s="25" t="inlineStr"/>
      <c r="B55" s="25" t="inlineStr"/>
      <c r="C55" s="25" t="inlineStr"/>
      <c r="D55" s="25" t="inlineStr"/>
      <c r="E55" s="25" t="inlineStr"/>
      <c r="F55" s="26" t="n"/>
      <c r="G55" s="26" t="n"/>
      <c r="K55" s="27">
        <f>SUM(F55:G55)</f>
        <v/>
      </c>
      <c r="L55" s="18">
        <f>IF(E55&lt;&gt;"",E55,IF(D55&lt;&gt;"",D55,IF(C55&lt;&gt;"",C55,IF(B55&lt;&gt;"",B55,IF(A55&lt;&gt;"",A55,"")))))</f>
        <v/>
      </c>
    </row>
    <row r="56">
      <c r="A56" s="25" t="inlineStr"/>
      <c r="B56" s="25" t="inlineStr"/>
      <c r="C56" s="25" t="inlineStr"/>
      <c r="D56" s="25" t="inlineStr"/>
      <c r="E56" s="25" t="inlineStr"/>
      <c r="F56" s="26" t="n"/>
      <c r="G56" s="26" t="n"/>
      <c r="K56" s="27">
        <f>SUM(F56:G56)</f>
        <v/>
      </c>
      <c r="L56" s="18">
        <f>IF(E56&lt;&gt;"",E56,IF(D56&lt;&gt;"",D56,IF(C56&lt;&gt;"",C56,IF(B56&lt;&gt;"",B56,IF(A56&lt;&gt;"",A56,"")))))</f>
        <v/>
      </c>
    </row>
    <row r="57">
      <c r="A57" s="25" t="inlineStr"/>
      <c r="B57" s="25" t="inlineStr"/>
      <c r="C57" s="25" t="inlineStr"/>
      <c r="D57" s="25" t="inlineStr"/>
      <c r="E57" s="25" t="inlineStr"/>
      <c r="F57" s="26" t="n"/>
      <c r="G57" s="26" t="n"/>
      <c r="K57" s="27">
        <f>SUM(F57:G57)</f>
        <v/>
      </c>
      <c r="L57" s="18">
        <f>IF(E57&lt;&gt;"",E57,IF(D57&lt;&gt;"",D57,IF(C57&lt;&gt;"",C57,IF(B57&lt;&gt;"",B57,IF(A57&lt;&gt;"",A57,"")))))</f>
        <v/>
      </c>
    </row>
    <row r="58">
      <c r="A58" s="25" t="inlineStr"/>
      <c r="B58" s="25" t="inlineStr"/>
      <c r="C58" s="25" t="inlineStr"/>
      <c r="D58" s="25" t="inlineStr"/>
      <c r="E58" s="25" t="inlineStr"/>
      <c r="F58" s="26" t="n"/>
      <c r="G58" s="26" t="n"/>
      <c r="K58" s="27">
        <f>SUM(F58:G58)</f>
        <v/>
      </c>
      <c r="L58" s="18">
        <f>IF(E58&lt;&gt;"",E58,IF(D58&lt;&gt;"",D58,IF(C58&lt;&gt;"",C58,IF(B58&lt;&gt;"",B58,IF(A58&lt;&gt;"",A58,"")))))</f>
        <v/>
      </c>
    </row>
    <row r="59">
      <c r="A59" s="25" t="inlineStr"/>
      <c r="B59" s="25" t="inlineStr"/>
      <c r="C59" s="25" t="inlineStr"/>
      <c r="D59" s="25" t="inlineStr"/>
      <c r="E59" s="25" t="inlineStr"/>
      <c r="F59" s="26" t="n"/>
      <c r="G59" s="26" t="n"/>
      <c r="K59" s="27">
        <f>SUM(F59:G59)</f>
        <v/>
      </c>
      <c r="L59" s="18">
        <f>IF(E59&lt;&gt;"",E59,IF(D59&lt;&gt;"",D59,IF(C59&lt;&gt;"",C59,IF(B59&lt;&gt;"",B59,IF(A59&lt;&gt;"",A59,"")))))</f>
        <v/>
      </c>
    </row>
    <row r="60">
      <c r="A60" s="25" t="inlineStr"/>
      <c r="B60" s="25" t="inlineStr"/>
      <c r="C60" s="25" t="inlineStr"/>
      <c r="D60" s="25" t="inlineStr"/>
      <c r="E60" s="25" t="inlineStr"/>
      <c r="F60" s="26" t="n"/>
      <c r="G60" s="26" t="n"/>
      <c r="K60" s="27">
        <f>SUM(F60:G60)</f>
        <v/>
      </c>
      <c r="L60" s="18">
        <f>IF(E60&lt;&gt;"",E60,IF(D60&lt;&gt;"",D60,IF(C60&lt;&gt;"",C60,IF(B60&lt;&gt;"",B60,IF(A60&lt;&gt;"",A60,"")))))</f>
        <v/>
      </c>
    </row>
    <row r="61">
      <c r="A61" s="25" t="inlineStr"/>
      <c r="B61" s="25" t="inlineStr"/>
      <c r="C61" s="25" t="inlineStr"/>
      <c r="D61" s="25" t="inlineStr"/>
      <c r="E61" s="25" t="inlineStr"/>
      <c r="F61" s="26" t="n"/>
      <c r="G61" s="26" t="n"/>
      <c r="K61" s="27">
        <f>SUM(F61:G61)</f>
        <v/>
      </c>
      <c r="L61" s="18">
        <f>IF(E61&lt;&gt;"",E61,IF(D61&lt;&gt;"",D61,IF(C61&lt;&gt;"",C61,IF(B61&lt;&gt;"",B61,IF(A61&lt;&gt;"",A61,"")))))</f>
        <v/>
      </c>
    </row>
    <row r="62">
      <c r="A62" s="25" t="inlineStr"/>
      <c r="B62" s="25" t="inlineStr"/>
      <c r="C62" s="25" t="inlineStr"/>
      <c r="D62" s="25" t="inlineStr"/>
      <c r="E62" s="25" t="inlineStr"/>
      <c r="F62" s="26" t="n"/>
      <c r="G62" s="26" t="n"/>
      <c r="K62" s="27">
        <f>SUM(F62:G62)</f>
        <v/>
      </c>
      <c r="L62" s="18">
        <f>IF(E62&lt;&gt;"",E62,IF(D62&lt;&gt;"",D62,IF(C62&lt;&gt;"",C62,IF(B62&lt;&gt;"",B62,IF(A62&lt;&gt;"",A62,"")))))</f>
        <v/>
      </c>
    </row>
    <row r="63">
      <c r="A63" s="25" t="inlineStr"/>
      <c r="B63" s="25" t="inlineStr"/>
      <c r="C63" s="25" t="inlineStr"/>
      <c r="D63" s="25" t="inlineStr"/>
      <c r="E63" s="25" t="inlineStr"/>
      <c r="F63" s="26" t="n"/>
      <c r="G63" s="26" t="n"/>
      <c r="K63" s="27">
        <f>SUM(F63:G63)</f>
        <v/>
      </c>
      <c r="L63" s="18">
        <f>IF(E63&lt;&gt;"",E63,IF(D63&lt;&gt;"",D63,IF(C63&lt;&gt;"",C63,IF(B63&lt;&gt;"",B63,IF(A63&lt;&gt;"",A63,"")))))</f>
        <v/>
      </c>
    </row>
    <row r="64">
      <c r="A64" s="25" t="inlineStr"/>
      <c r="B64" s="25" t="inlineStr"/>
      <c r="C64" s="25" t="inlineStr"/>
      <c r="D64" s="25" t="inlineStr"/>
      <c r="E64" s="25" t="inlineStr"/>
      <c r="F64" s="26" t="n"/>
      <c r="G64" s="26" t="n"/>
      <c r="K64" s="27">
        <f>SUM(F64:G64)</f>
        <v/>
      </c>
      <c r="L64" s="18">
        <f>IF(E64&lt;&gt;"",E64,IF(D64&lt;&gt;"",D64,IF(C64&lt;&gt;"",C64,IF(B64&lt;&gt;"",B64,IF(A64&lt;&gt;"",A64,"")))))</f>
        <v/>
      </c>
    </row>
    <row r="65">
      <c r="A65" s="25" t="inlineStr"/>
      <c r="B65" s="25" t="inlineStr"/>
      <c r="C65" s="25" t="inlineStr"/>
      <c r="D65" s="25" t="inlineStr"/>
      <c r="E65" s="25" t="inlineStr"/>
      <c r="F65" s="26" t="n"/>
      <c r="G65" s="26" t="n"/>
      <c r="K65" s="27">
        <f>SUM(F65:G65)</f>
        <v/>
      </c>
      <c r="L65" s="18">
        <f>IF(E65&lt;&gt;"",E65,IF(D65&lt;&gt;"",D65,IF(C65&lt;&gt;"",C65,IF(B65&lt;&gt;"",B65,IF(A65&lt;&gt;"",A65,"")))))</f>
        <v/>
      </c>
    </row>
    <row r="66">
      <c r="A66" s="25" t="inlineStr"/>
      <c r="B66" s="25" t="inlineStr"/>
      <c r="C66" s="25" t="inlineStr"/>
      <c r="D66" s="25" t="inlineStr"/>
      <c r="E66" s="25" t="inlineStr"/>
      <c r="F66" s="26" t="n"/>
      <c r="G66" s="26" t="n"/>
      <c r="K66" s="27">
        <f>SUM(F66:G66)</f>
        <v/>
      </c>
      <c r="L66" s="18">
        <f>IF(E66&lt;&gt;"",E66,IF(D66&lt;&gt;"",D66,IF(C66&lt;&gt;"",C66,IF(B66&lt;&gt;"",B66,IF(A66&lt;&gt;"",A66,"")))))</f>
        <v/>
      </c>
    </row>
    <row r="67">
      <c r="A67" s="8" t="inlineStr">
        <is>
          <t>example rows — replace with your own; blank rows are ignored</t>
        </is>
      </c>
    </row>
    <row r="68"/>
    <row r="69">
      <c r="A69" s="8" t="inlineStr">
        <is>
          <t>———  the calculations below update automatically — you do not need to edit them  ———</t>
        </is>
      </c>
    </row>
    <row r="70">
      <c r="A70" s="7" t="inlineStr">
        <is>
          <t>Transition counts (built from your paths)</t>
        </is>
      </c>
    </row>
    <row r="71">
      <c r="A71" s="8" t="inlineStr">
        <is>
          <t>from \ to</t>
        </is>
      </c>
      <c r="B71" s="9">
        <f>$B$6</f>
        <v/>
      </c>
      <c r="C71" s="9">
        <f>$B$7</f>
        <v/>
      </c>
      <c r="D71" s="9">
        <f>$B$8</f>
        <v/>
      </c>
      <c r="E71" s="9" t="inlineStr">
        <is>
          <t>converts</t>
        </is>
      </c>
      <c r="F71" s="9" t="inlineStr">
        <is>
          <t>leaves</t>
        </is>
      </c>
    </row>
    <row r="72">
      <c r="A72" s="8" t="inlineStr">
        <is>
          <t>START</t>
        </is>
      </c>
      <c r="B72" s="28">
        <f>SUMPRODUCT(($A$27:$A$66=$B$6)*$K$27:$K$66)</f>
        <v/>
      </c>
      <c r="C72" s="28">
        <f>SUMPRODUCT(($A$27:$A$66=$B$7)*$K$27:$K$66)</f>
        <v/>
      </c>
      <c r="D72" s="28">
        <f>SUMPRODUCT(($A$27:$A$66=$B$8)*$K$27:$K$66)</f>
        <v/>
      </c>
      <c r="E72" s="28">
        <f>0</f>
        <v/>
      </c>
      <c r="F72" s="28">
        <f>0</f>
        <v/>
      </c>
    </row>
    <row r="73">
      <c r="A73" s="8">
        <f>$B$6</f>
        <v/>
      </c>
      <c r="B73" s="28">
        <f>SUMPRODUCT(($A$27:$A$66=$B$6)*($B$27:$B$66=$B$6)*$K$27:$K$66)+SUMPRODUCT(($B$27:$B$66=$B$6)*($C$27:$C$66=$B$6)*$K$27:$K$66)+SUMPRODUCT(($C$27:$C$66=$B$6)*($D$27:$D$66=$B$6)*$K$27:$K$66)+SUMPRODUCT(($D$27:$D$66=$B$6)*($E$27:$E$66=$B$6)*$K$27:$K$66)</f>
        <v/>
      </c>
      <c r="C73" s="28">
        <f>SUMPRODUCT(($A$27:$A$66=$B$6)*($B$27:$B$66=$B$7)*$K$27:$K$66)+SUMPRODUCT(($B$27:$B$66=$B$6)*($C$27:$C$66=$B$7)*$K$27:$K$66)+SUMPRODUCT(($C$27:$C$66=$B$6)*($D$27:$D$66=$B$7)*$K$27:$K$66)+SUMPRODUCT(($D$27:$D$66=$B$6)*($E$27:$E$66=$B$7)*$K$27:$K$66)</f>
        <v/>
      </c>
      <c r="D73" s="28">
        <f>SUMPRODUCT(($A$27:$A$66=$B$6)*($B$27:$B$66=$B$8)*$K$27:$K$66)+SUMPRODUCT(($B$27:$B$66=$B$6)*($C$27:$C$66=$B$8)*$K$27:$K$66)+SUMPRODUCT(($C$27:$C$66=$B$6)*($D$27:$D$66=$B$8)*$K$27:$K$66)+SUMPRODUCT(($D$27:$D$66=$B$6)*($E$27:$E$66=$B$8)*$K$27:$K$66)</f>
        <v/>
      </c>
      <c r="E73" s="28">
        <f>SUMPRODUCT(($L$27:$L$66=$B$6)*$F$27:$F$66)</f>
        <v/>
      </c>
      <c r="F73" s="28">
        <f>SUMPRODUCT(($L$27:$L$66=$B$6)*$G$27:$G$66)</f>
        <v/>
      </c>
    </row>
    <row r="74">
      <c r="A74" s="8">
        <f>$B$7</f>
        <v/>
      </c>
      <c r="B74" s="28">
        <f>SUMPRODUCT(($A$27:$A$66=$B$7)*($B$27:$B$66=$B$6)*$K$27:$K$66)+SUMPRODUCT(($B$27:$B$66=$B$7)*($C$27:$C$66=$B$6)*$K$27:$K$66)+SUMPRODUCT(($C$27:$C$66=$B$7)*($D$27:$D$66=$B$6)*$K$27:$K$66)+SUMPRODUCT(($D$27:$D$66=$B$7)*($E$27:$E$66=$B$6)*$K$27:$K$66)</f>
        <v/>
      </c>
      <c r="C74" s="28">
        <f>SUMPRODUCT(($A$27:$A$66=$B$7)*($B$27:$B$66=$B$7)*$K$27:$K$66)+SUMPRODUCT(($B$27:$B$66=$B$7)*($C$27:$C$66=$B$7)*$K$27:$K$66)+SUMPRODUCT(($C$27:$C$66=$B$7)*($D$27:$D$66=$B$7)*$K$27:$K$66)+SUMPRODUCT(($D$27:$D$66=$B$7)*($E$27:$E$66=$B$7)*$K$27:$K$66)</f>
        <v/>
      </c>
      <c r="D74" s="28">
        <f>SUMPRODUCT(($A$27:$A$66=$B$7)*($B$27:$B$66=$B$8)*$K$27:$K$66)+SUMPRODUCT(($B$27:$B$66=$B$7)*($C$27:$C$66=$B$8)*$K$27:$K$66)+SUMPRODUCT(($C$27:$C$66=$B$7)*($D$27:$D$66=$B$8)*$K$27:$K$66)+SUMPRODUCT(($D$27:$D$66=$B$7)*($E$27:$E$66=$B$8)*$K$27:$K$66)</f>
        <v/>
      </c>
      <c r="E74" s="28">
        <f>SUMPRODUCT(($L$27:$L$66=$B$7)*$F$27:$F$66)</f>
        <v/>
      </c>
      <c r="F74" s="28">
        <f>SUMPRODUCT(($L$27:$L$66=$B$7)*$G$27:$G$66)</f>
        <v/>
      </c>
    </row>
    <row r="75">
      <c r="A75" s="8">
        <f>$B$8</f>
        <v/>
      </c>
      <c r="B75" s="28">
        <f>SUMPRODUCT(($A$27:$A$66=$B$8)*($B$27:$B$66=$B$6)*$K$27:$K$66)+SUMPRODUCT(($B$27:$B$66=$B$8)*($C$27:$C$66=$B$6)*$K$27:$K$66)+SUMPRODUCT(($C$27:$C$66=$B$8)*($D$27:$D$66=$B$6)*$K$27:$K$66)+SUMPRODUCT(($D$27:$D$66=$B$8)*($E$27:$E$66=$B$6)*$K$27:$K$66)</f>
        <v/>
      </c>
      <c r="C75" s="28">
        <f>SUMPRODUCT(($A$27:$A$66=$B$8)*($B$27:$B$66=$B$7)*$K$27:$K$66)+SUMPRODUCT(($B$27:$B$66=$B$8)*($C$27:$C$66=$B$7)*$K$27:$K$66)+SUMPRODUCT(($C$27:$C$66=$B$8)*($D$27:$D$66=$B$7)*$K$27:$K$66)+SUMPRODUCT(($D$27:$D$66=$B$8)*($E$27:$E$66=$B$7)*$K$27:$K$66)</f>
        <v/>
      </c>
      <c r="D75" s="28">
        <f>SUMPRODUCT(($A$27:$A$66=$B$8)*($B$27:$B$66=$B$8)*$K$27:$K$66)+SUMPRODUCT(($B$27:$B$66=$B$8)*($C$27:$C$66=$B$8)*$K$27:$K$66)+SUMPRODUCT(($C$27:$C$66=$B$8)*($D$27:$D$66=$B$8)*$K$27:$K$66)+SUMPRODUCT(($D$27:$D$66=$B$8)*($E$27:$E$66=$B$8)*$K$27:$K$66)</f>
        <v/>
      </c>
      <c r="E75" s="28">
        <f>SUMPRODUCT(($L$27:$L$66=$B$8)*$F$27:$F$66)</f>
        <v/>
      </c>
      <c r="F75" s="28">
        <f>SUMPRODUCT(($L$27:$L$66=$B$8)*$G$27:$G$66)</f>
        <v/>
      </c>
    </row>
    <row r="76"/>
    <row r="77"/>
    <row r="78">
      <c r="A78" s="7" t="inlineStr">
        <is>
          <t>Transition matrix T = counts ÷ row total</t>
        </is>
      </c>
    </row>
    <row r="79">
      <c r="A79" s="8" t="inlineStr">
        <is>
          <t>from \ to</t>
        </is>
      </c>
      <c r="B79" s="9">
        <f>$B$6</f>
        <v/>
      </c>
      <c r="C79" s="9">
        <f>$B$7</f>
        <v/>
      </c>
      <c r="D79" s="9">
        <f>$B$8</f>
        <v/>
      </c>
      <c r="E79" s="9" t="inlineStr">
        <is>
          <t>converts</t>
        </is>
      </c>
      <c r="F79" s="9" t="inlineStr">
        <is>
          <t>leaves</t>
        </is>
      </c>
    </row>
    <row r="80">
      <c r="A80" s="8" t="inlineStr">
        <is>
          <t>START</t>
        </is>
      </c>
      <c r="B80" s="11">
        <f>IF((B72+C72+D72+E72+F72)=0,0,B72/(B72+C72+D72+E72+F72))</f>
        <v/>
      </c>
      <c r="C80" s="11">
        <f>IF((B72+C72+D72+E72+F72)=0,0,C72/(B72+C72+D72+E72+F72))</f>
        <v/>
      </c>
      <c r="D80" s="11">
        <f>IF((B72+C72+D72+E72+F72)=0,0,D72/(B72+C72+D72+E72+F72))</f>
        <v/>
      </c>
      <c r="E80" s="11">
        <f>IF((B72+C72+D72+E72+F72)=0,0,E72/(B72+C72+D72+E72+F72))</f>
        <v/>
      </c>
      <c r="F80" s="11">
        <f>IF((B72+C72+D72+E72+F72)=0,0,F72/(B72+C72+D72+E72+F72))</f>
        <v/>
      </c>
    </row>
    <row r="81">
      <c r="A81" s="8">
        <f>$B$6</f>
        <v/>
      </c>
      <c r="B81" s="11">
        <f>IF((B73+C73+D73+E73+F73)=0,0,B73/(B73+C73+D73+E73+F73))</f>
        <v/>
      </c>
      <c r="C81" s="11">
        <f>IF((B73+C73+D73+E73+F73)=0,0,C73/(B73+C73+D73+E73+F73))</f>
        <v/>
      </c>
      <c r="D81" s="11">
        <f>IF((B73+C73+D73+E73+F73)=0,0,D73/(B73+C73+D73+E73+F73))</f>
        <v/>
      </c>
      <c r="E81" s="11">
        <f>IF((B73+C73+D73+E73+F73)=0,0,E73/(B73+C73+D73+E73+F73))</f>
        <v/>
      </c>
      <c r="F81" s="11">
        <f>IF((B73+C73+D73+E73+F73)=0,0,F73/(B73+C73+D73+E73+F73))</f>
        <v/>
      </c>
    </row>
    <row r="82">
      <c r="A82" s="8">
        <f>$B$7</f>
        <v/>
      </c>
      <c r="B82" s="11">
        <f>IF((B74+C74+D74+E74+F74)=0,0,B74/(B74+C74+D74+E74+F74))</f>
        <v/>
      </c>
      <c r="C82" s="11">
        <f>IF((B74+C74+D74+E74+F74)=0,0,C74/(B74+C74+D74+E74+F74))</f>
        <v/>
      </c>
      <c r="D82" s="11">
        <f>IF((B74+C74+D74+E74+F74)=0,0,D74/(B74+C74+D74+E74+F74))</f>
        <v/>
      </c>
      <c r="E82" s="11">
        <f>IF((B74+C74+D74+E74+F74)=0,0,E74/(B74+C74+D74+E74+F74))</f>
        <v/>
      </c>
      <c r="F82" s="11">
        <f>IF((B74+C74+D74+E74+F74)=0,0,F74/(B74+C74+D74+E74+F74))</f>
        <v/>
      </c>
    </row>
    <row r="83">
      <c r="A83" s="8">
        <f>$B$8</f>
        <v/>
      </c>
      <c r="B83" s="11">
        <f>IF((B75+C75+D75+E75+F75)=0,0,B75/(B75+C75+D75+E75+F75))</f>
        <v/>
      </c>
      <c r="C83" s="11">
        <f>IF((B75+C75+D75+E75+F75)=0,0,C75/(B75+C75+D75+E75+F75))</f>
        <v/>
      </c>
      <c r="D83" s="11">
        <f>IF((B75+C75+D75+E75+F75)=0,0,D75/(B75+C75+D75+E75+F75))</f>
        <v/>
      </c>
      <c r="E83" s="11">
        <f>IF((B75+C75+D75+E75+F75)=0,0,E75/(B75+C75+D75+E75+F75))</f>
        <v/>
      </c>
      <c r="F83" s="11">
        <f>IF((B75+C75+D75+E75+F75)=0,0,F75/(B75+C75+D75+E75+F75))</f>
        <v/>
      </c>
    </row>
    <row r="84"/>
    <row r="85"/>
    <row r="86">
      <c r="A86" s="7" t="inlineStr">
        <is>
          <t>Q  —  channel-to-channel moves</t>
        </is>
      </c>
    </row>
    <row r="87">
      <c r="A87" s="8" t="inlineStr">
        <is>
          <t>from \ to</t>
        </is>
      </c>
      <c r="B87" s="9" t="inlineStr">
        <is>
          <t>START</t>
        </is>
      </c>
      <c r="C87" s="9">
        <f>$B$6</f>
        <v/>
      </c>
      <c r="D87" s="9">
        <f>$B$7</f>
        <v/>
      </c>
      <c r="E87" s="9">
        <f>$B$8</f>
        <v/>
      </c>
    </row>
    <row r="88">
      <c r="A88" s="8" t="inlineStr">
        <is>
          <t>START</t>
        </is>
      </c>
      <c r="B88" s="11">
        <f>$H$1</f>
        <v/>
      </c>
      <c r="C88" s="11">
        <f>B80</f>
        <v/>
      </c>
      <c r="D88" s="11">
        <f>C80</f>
        <v/>
      </c>
      <c r="E88" s="11">
        <f>D80</f>
        <v/>
      </c>
    </row>
    <row r="89">
      <c r="A89" s="8">
        <f>$B$6</f>
        <v/>
      </c>
      <c r="B89" s="11">
        <f>$H$1</f>
        <v/>
      </c>
      <c r="C89" s="11">
        <f>B81</f>
        <v/>
      </c>
      <c r="D89" s="11">
        <f>C81</f>
        <v/>
      </c>
      <c r="E89" s="11">
        <f>D81</f>
        <v/>
      </c>
    </row>
    <row r="90">
      <c r="A90" s="8">
        <f>$B$7</f>
        <v/>
      </c>
      <c r="B90" s="11">
        <f>$H$1</f>
        <v/>
      </c>
      <c r="C90" s="11">
        <f>B82</f>
        <v/>
      </c>
      <c r="D90" s="11">
        <f>C82</f>
        <v/>
      </c>
      <c r="E90" s="11">
        <f>D82</f>
        <v/>
      </c>
    </row>
    <row r="91">
      <c r="A91" s="8">
        <f>$B$8</f>
        <v/>
      </c>
      <c r="B91" s="11">
        <f>$H$1</f>
        <v/>
      </c>
      <c r="C91" s="11">
        <f>B83</f>
        <v/>
      </c>
      <c r="D91" s="11">
        <f>C83</f>
        <v/>
      </c>
      <c r="E91" s="11">
        <f>D83</f>
        <v/>
      </c>
    </row>
    <row r="92"/>
    <row r="93">
      <c r="A93" s="7" t="inlineStr">
        <is>
          <t>I − Q</t>
        </is>
      </c>
    </row>
    <row r="94">
      <c r="A94" s="8" t="inlineStr">
        <is>
          <t>from \ to</t>
        </is>
      </c>
      <c r="B94" s="9" t="inlineStr">
        <is>
          <t>START</t>
        </is>
      </c>
      <c r="C94" s="9">
        <f>$B$6</f>
        <v/>
      </c>
      <c r="D94" s="9">
        <f>$B$7</f>
        <v/>
      </c>
      <c r="E94" s="9">
        <f>$B$8</f>
        <v/>
      </c>
    </row>
    <row r="95">
      <c r="A95" s="8" t="inlineStr">
        <is>
          <t>START</t>
        </is>
      </c>
      <c r="B95" s="11">
        <f>1-B88</f>
        <v/>
      </c>
      <c r="C95" s="11">
        <f>0-C88</f>
        <v/>
      </c>
      <c r="D95" s="11">
        <f>0-D88</f>
        <v/>
      </c>
      <c r="E95" s="11">
        <f>0-E88</f>
        <v/>
      </c>
    </row>
    <row r="96">
      <c r="A96" s="8">
        <f>$B$6</f>
        <v/>
      </c>
      <c r="B96" s="11">
        <f>0-B89</f>
        <v/>
      </c>
      <c r="C96" s="11">
        <f>1-C89</f>
        <v/>
      </c>
      <c r="D96" s="11">
        <f>0-D89</f>
        <v/>
      </c>
      <c r="E96" s="11">
        <f>0-E89</f>
        <v/>
      </c>
    </row>
    <row r="97">
      <c r="A97" s="8">
        <f>$B$7</f>
        <v/>
      </c>
      <c r="B97" s="11">
        <f>0-B90</f>
        <v/>
      </c>
      <c r="C97" s="11">
        <f>0-C90</f>
        <v/>
      </c>
      <c r="D97" s="11">
        <f>1-D90</f>
        <v/>
      </c>
      <c r="E97" s="11">
        <f>0-E90</f>
        <v/>
      </c>
    </row>
    <row r="98">
      <c r="A98" s="8">
        <f>$B$8</f>
        <v/>
      </c>
      <c r="B98" s="11">
        <f>0-B91</f>
        <v/>
      </c>
      <c r="C98" s="11">
        <f>0-C91</f>
        <v/>
      </c>
      <c r="D98" s="11">
        <f>0-D91</f>
        <v/>
      </c>
      <c r="E98" s="11">
        <f>1-E91</f>
        <v/>
      </c>
    </row>
    <row r="99"/>
    <row r="100">
      <c r="A100" s="7" t="inlineStr">
        <is>
          <t>N = (I − Q)⁻¹   (expected visits before the journey ends)</t>
        </is>
      </c>
    </row>
    <row r="101">
      <c r="A101" s="8" t="inlineStr">
        <is>
          <t>from \ to</t>
        </is>
      </c>
      <c r="B101" s="9" t="inlineStr">
        <is>
          <t>START</t>
        </is>
      </c>
      <c r="C101" s="9">
        <f>$B$6</f>
        <v/>
      </c>
      <c r="D101" s="9">
        <f>$B$7</f>
        <v/>
      </c>
      <c r="E101" s="9">
        <f>$B$8</f>
        <v/>
      </c>
    </row>
    <row r="102">
      <c r="A102" s="8" t="inlineStr">
        <is>
          <t>START</t>
        </is>
      </c>
      <c r="B102" s="11">
        <f>INDEX(MINVERSE(B95:E98),1,1)</f>
        <v/>
      </c>
      <c r="C102" s="11">
        <f>INDEX(MINVERSE(B95:E98),1,2)</f>
        <v/>
      </c>
      <c r="D102" s="11">
        <f>INDEX(MINVERSE(B95:E98),1,3)</f>
        <v/>
      </c>
      <c r="E102" s="11">
        <f>INDEX(MINVERSE(B95:E98),1,4)</f>
        <v/>
      </c>
    </row>
    <row r="103">
      <c r="A103" s="8">
        <f>$B$6</f>
        <v/>
      </c>
      <c r="B103" s="11">
        <f>INDEX(MINVERSE(B95:E98),2,1)</f>
        <v/>
      </c>
      <c r="C103" s="11">
        <f>INDEX(MINVERSE(B95:E98),2,2)</f>
        <v/>
      </c>
      <c r="D103" s="11">
        <f>INDEX(MINVERSE(B95:E98),2,3)</f>
        <v/>
      </c>
      <c r="E103" s="11">
        <f>INDEX(MINVERSE(B95:E98),2,4)</f>
        <v/>
      </c>
    </row>
    <row r="104">
      <c r="A104" s="8">
        <f>$B$7</f>
        <v/>
      </c>
      <c r="B104" s="11">
        <f>INDEX(MINVERSE(B95:E98),3,1)</f>
        <v/>
      </c>
      <c r="C104" s="11">
        <f>INDEX(MINVERSE(B95:E98),3,2)</f>
        <v/>
      </c>
      <c r="D104" s="11">
        <f>INDEX(MINVERSE(B95:E98),3,3)</f>
        <v/>
      </c>
      <c r="E104" s="11">
        <f>INDEX(MINVERSE(B95:E98),3,4)</f>
        <v/>
      </c>
    </row>
    <row r="105">
      <c r="A105" s="8">
        <f>$B$8</f>
        <v/>
      </c>
      <c r="B105" s="11">
        <f>INDEX(MINVERSE(B95:E98),4,1)</f>
        <v/>
      </c>
      <c r="C105" s="11">
        <f>INDEX(MINVERSE(B95:E98),4,2)</f>
        <v/>
      </c>
      <c r="D105" s="11">
        <f>INDEX(MINVERSE(B95:E98),4,3)</f>
        <v/>
      </c>
      <c r="E105" s="11">
        <f>INDEX(MINVERSE(B95:E98),4,4)</f>
        <v/>
      </c>
    </row>
    <row r="106"/>
    <row r="107">
      <c r="A107" s="7" t="inlineStr">
        <is>
          <t>B = N × R   (chance of converting / leaving from each state)</t>
        </is>
      </c>
    </row>
    <row r="108">
      <c r="A108" s="8" t="inlineStr">
        <is>
          <t>from \ to</t>
        </is>
      </c>
      <c r="B108" s="9" t="inlineStr">
        <is>
          <t>converts</t>
        </is>
      </c>
      <c r="C108" s="9" t="inlineStr">
        <is>
          <t>leaves</t>
        </is>
      </c>
    </row>
    <row r="109">
      <c r="A109" s="8" t="inlineStr">
        <is>
          <t>START</t>
        </is>
      </c>
      <c r="B109" s="11">
        <f>B102*E80+C102*E81+D102*E82+E102*E83</f>
        <v/>
      </c>
      <c r="C109" s="11">
        <f>B102*F80+C102*F81+D102*F82+E102*F83</f>
        <v/>
      </c>
    </row>
    <row r="110">
      <c r="A110" s="8">
        <f>$B$6</f>
        <v/>
      </c>
      <c r="B110" s="11">
        <f>B103*E80+C103*E81+D103*E82+E103*E83</f>
        <v/>
      </c>
      <c r="C110" s="11">
        <f>B103*F80+C103*F81+D103*F82+E103*F83</f>
        <v/>
      </c>
    </row>
    <row r="111">
      <c r="A111" s="8">
        <f>$B$7</f>
        <v/>
      </c>
      <c r="B111" s="11">
        <f>B104*E80+C104*E81+D104*E82+E104*E83</f>
        <v/>
      </c>
      <c r="C111" s="11">
        <f>B104*F80+C104*F81+D104*F82+E104*F83</f>
        <v/>
      </c>
    </row>
    <row r="112">
      <c r="A112" s="8">
        <f>$B$8</f>
        <v/>
      </c>
      <c r="B112" s="11">
        <f>B105*E80+C105*E81+D105*E82+E105*E83</f>
        <v/>
      </c>
      <c r="C112" s="11">
        <f>B105*F80+C105*F81+D105*F82+E105*F83</f>
        <v/>
      </c>
    </row>
    <row r="113"/>
    <row r="114"/>
    <row r="115">
      <c r="A115" s="7" t="inlineStr">
        <is>
          <t>Take each channel out and re-run</t>
        </is>
      </c>
    </row>
    <row r="116">
      <c r="A116" s="8" t="inlineStr">
        <is>
          <t>For each channel: send its traffic to where those journeys otherwise went, rebuild the smaller network, and read the new conversion chance.</t>
        </is>
      </c>
    </row>
    <row r="117"/>
    <row r="118">
      <c r="A118" s="12" t="inlineStr">
        <is>
          <t>— remove =$B$6 —</t>
        </is>
      </c>
    </row>
    <row r="119">
      <c r="A119" s="8" t="inlineStr">
        <is>
          <t>I − Q′</t>
        </is>
      </c>
      <c r="B119" s="9" t="inlineStr">
        <is>
          <t>START</t>
        </is>
      </c>
      <c r="C119" s="9">
        <f>$B$7</f>
        <v/>
      </c>
      <c r="D119" s="9">
        <f>$B$8</f>
        <v/>
      </c>
    </row>
    <row r="120">
      <c r="B120" s="11">
        <f>1-IFERROR($H$1/(1-B80),0)</f>
        <v/>
      </c>
      <c r="C120" s="11">
        <f>0-IFERROR(C80/(1-B80),0)</f>
        <v/>
      </c>
      <c r="D120" s="11">
        <f>0-IFERROR(D80/(1-B80),0)</f>
        <v/>
      </c>
    </row>
    <row r="121">
      <c r="B121" s="11">
        <f>0-IFERROR($H$1/(1-B82),0)</f>
        <v/>
      </c>
      <c r="C121" s="11">
        <f>1-IFERROR(C82/(1-B82),0)</f>
        <v/>
      </c>
      <c r="D121" s="11">
        <f>0-IFERROR(D82/(1-B82),0)</f>
        <v/>
      </c>
    </row>
    <row r="122">
      <c r="B122" s="11">
        <f>0-IFERROR($H$1/(1-B83),0)</f>
        <v/>
      </c>
      <c r="C122" s="11">
        <f>0-IFERROR(C83/(1-B83),0)</f>
        <v/>
      </c>
      <c r="D122" s="11">
        <f>1-IFERROR(D83/(1-B83),0)</f>
        <v/>
      </c>
    </row>
    <row r="123">
      <c r="A123" s="8" t="inlineStr">
        <is>
          <t>R′ → converts</t>
        </is>
      </c>
      <c r="B123" s="11">
        <f>IFERROR(E80/(1-B80),0)</f>
        <v/>
      </c>
      <c r="C123" s="11">
        <f>IFERROR(E82/(1-B82),0)</f>
        <v/>
      </c>
      <c r="D123" s="11">
        <f>IFERROR(E83/(1-B83),0)</f>
        <v/>
      </c>
    </row>
    <row r="124">
      <c r="A124" s="8" t="inlineStr">
        <is>
          <t>conversion chance without it</t>
        </is>
      </c>
      <c r="F124" s="13">
        <f>IFERROR(INDEX(MINVERSE(B120:D122),1,1)*B123+INDEX(MINVERSE(B120:D122),1,2)*C123+INDEX(MINVERSE(B120:D122),1,3)*D123,0)</f>
        <v/>
      </c>
    </row>
    <row r="125"/>
    <row r="126">
      <c r="A126" s="12" t="inlineStr">
        <is>
          <t>— remove =$B$7 —</t>
        </is>
      </c>
    </row>
    <row r="127">
      <c r="A127" s="8" t="inlineStr">
        <is>
          <t>I − Q′</t>
        </is>
      </c>
      <c r="B127" s="9" t="inlineStr">
        <is>
          <t>START</t>
        </is>
      </c>
      <c r="C127" s="9">
        <f>$B$6</f>
        <v/>
      </c>
      <c r="D127" s="9">
        <f>$B$8</f>
        <v/>
      </c>
    </row>
    <row r="128">
      <c r="B128" s="11">
        <f>1-IFERROR($H$1/(1-C80),0)</f>
        <v/>
      </c>
      <c r="C128" s="11">
        <f>0-IFERROR(B80/(1-C80),0)</f>
        <v/>
      </c>
      <c r="D128" s="11">
        <f>0-IFERROR(D80/(1-C80),0)</f>
        <v/>
      </c>
    </row>
    <row r="129">
      <c r="B129" s="11">
        <f>0-IFERROR($H$1/(1-C81),0)</f>
        <v/>
      </c>
      <c r="C129" s="11">
        <f>1-IFERROR(B81/(1-C81),0)</f>
        <v/>
      </c>
      <c r="D129" s="11">
        <f>0-IFERROR(D81/(1-C81),0)</f>
        <v/>
      </c>
    </row>
    <row r="130">
      <c r="B130" s="11">
        <f>0-IFERROR($H$1/(1-C83),0)</f>
        <v/>
      </c>
      <c r="C130" s="11">
        <f>0-IFERROR(B83/(1-C83),0)</f>
        <v/>
      </c>
      <c r="D130" s="11">
        <f>1-IFERROR(D83/(1-C83),0)</f>
        <v/>
      </c>
    </row>
    <row r="131">
      <c r="A131" s="8" t="inlineStr">
        <is>
          <t>R′ → converts</t>
        </is>
      </c>
      <c r="B131" s="11">
        <f>IFERROR(E80/(1-C80),0)</f>
        <v/>
      </c>
      <c r="C131" s="11">
        <f>IFERROR(E81/(1-C81),0)</f>
        <v/>
      </c>
      <c r="D131" s="11">
        <f>IFERROR(E83/(1-C83),0)</f>
        <v/>
      </c>
    </row>
    <row r="132">
      <c r="A132" s="8" t="inlineStr">
        <is>
          <t>conversion chance without it</t>
        </is>
      </c>
      <c r="F132" s="13">
        <f>IFERROR(INDEX(MINVERSE(B128:D130),1,1)*B131+INDEX(MINVERSE(B128:D130),1,2)*C131+INDEX(MINVERSE(B128:D130),1,3)*D131,0)</f>
        <v/>
      </c>
    </row>
    <row r="133"/>
    <row r="134">
      <c r="A134" s="12" t="inlineStr">
        <is>
          <t>— remove =$B$8 —</t>
        </is>
      </c>
    </row>
    <row r="135">
      <c r="A135" s="8" t="inlineStr">
        <is>
          <t>I − Q′</t>
        </is>
      </c>
      <c r="B135" s="9" t="inlineStr">
        <is>
          <t>START</t>
        </is>
      </c>
      <c r="C135" s="9">
        <f>$B$6</f>
        <v/>
      </c>
      <c r="D135" s="9">
        <f>$B$7</f>
        <v/>
      </c>
    </row>
    <row r="136">
      <c r="B136" s="11">
        <f>1-IFERROR($H$1/(1-D80),0)</f>
        <v/>
      </c>
      <c r="C136" s="11">
        <f>0-IFERROR(B80/(1-D80),0)</f>
        <v/>
      </c>
      <c r="D136" s="11">
        <f>0-IFERROR(C80/(1-D80),0)</f>
        <v/>
      </c>
    </row>
    <row r="137">
      <c r="B137" s="11">
        <f>0-IFERROR($H$1/(1-D81),0)</f>
        <v/>
      </c>
      <c r="C137" s="11">
        <f>1-IFERROR(B81/(1-D81),0)</f>
        <v/>
      </c>
      <c r="D137" s="11">
        <f>0-IFERROR(C81/(1-D81),0)</f>
        <v/>
      </c>
    </row>
    <row r="138">
      <c r="B138" s="11">
        <f>0-IFERROR($H$1/(1-D82),0)</f>
        <v/>
      </c>
      <c r="C138" s="11">
        <f>0-IFERROR(B82/(1-D82),0)</f>
        <v/>
      </c>
      <c r="D138" s="11">
        <f>1-IFERROR(C82/(1-D82),0)</f>
        <v/>
      </c>
    </row>
    <row r="139">
      <c r="A139" s="8" t="inlineStr">
        <is>
          <t>R′ → converts</t>
        </is>
      </c>
      <c r="B139" s="11">
        <f>IFERROR(E80/(1-D80),0)</f>
        <v/>
      </c>
      <c r="C139" s="11">
        <f>IFERROR(E81/(1-D81),0)</f>
        <v/>
      </c>
      <c r="D139" s="11">
        <f>IFERROR(E82/(1-D82),0)</f>
        <v/>
      </c>
    </row>
    <row r="140">
      <c r="A140" s="8" t="inlineStr">
        <is>
          <t>conversion chance without it</t>
        </is>
      </c>
      <c r="F140" s="13">
        <f>IFERROR(INDEX(MINVERSE(B136:D138),1,1)*B139+INDEX(MINVERSE(B136:D138),1,2)*C139+INDEX(MINVERSE(B136:D138),1,3)*D139,0)</f>
        <v/>
      </c>
    </row>
    <row r="141"/>
    <row r="142">
      <c r="A142" s="7" t="inlineStr">
        <is>
          <t>Result — the credit each channel earns</t>
        </is>
      </c>
    </row>
    <row r="143">
      <c r="A143" s="12" t="inlineStr">
        <is>
          <t>channel</t>
        </is>
      </c>
      <c r="B143" s="14" t="inlineStr">
        <is>
          <t>removal effect R(c)</t>
        </is>
      </c>
      <c r="C143" s="14" t="inlineStr">
        <is>
          <t>Markov credit %</t>
        </is>
      </c>
      <c r="D143" s="14" t="inlineStr">
        <is>
          <t>last-click %</t>
        </is>
      </c>
    </row>
    <row r="144">
      <c r="A144" s="15">
        <f>$B$6</f>
        <v/>
      </c>
      <c r="B144" s="11">
        <f>MAX(0,B109-F124)</f>
        <v/>
      </c>
      <c r="C144" s="16">
        <f>IFERROR(100*B144/(SUM(B144:B146)),0)</f>
        <v/>
      </c>
      <c r="D144" s="17">
        <f>IF(SUM($F$27:$F$66)=0,0,100*SUMPRODUCT(($L$27:$L$66=$B$6)*$F$27:$F$66)/SUM($F$27:$F$66))</f>
        <v/>
      </c>
    </row>
    <row r="145">
      <c r="A145" s="15">
        <f>$B$7</f>
        <v/>
      </c>
      <c r="B145" s="11">
        <f>MAX(0,B109-F132)</f>
        <v/>
      </c>
      <c r="C145" s="16">
        <f>IFERROR(100*B145/(SUM(B144:B146)),0)</f>
        <v/>
      </c>
      <c r="D145" s="17">
        <f>IF(SUM($F$27:$F$66)=0,0,100*SUMPRODUCT(($L$27:$L$66=$B$7)*$F$27:$F$66)/SUM($F$27:$F$66))</f>
        <v/>
      </c>
    </row>
    <row r="146">
      <c r="A146" s="15">
        <f>$B$8</f>
        <v/>
      </c>
      <c r="B146" s="11">
        <f>MAX(0,B109-F140)</f>
        <v/>
      </c>
      <c r="C146" s="16">
        <f>IFERROR(100*B146/(SUM(B144:B146)),0)</f>
        <v/>
      </c>
      <c r="D146" s="17">
        <f>IF(SUM($F$27:$F$66)=0,0,100*SUMPRODUCT(($L$27:$L$66=$B$8)*$F$27:$F$66)/SUM($F$27:$F$66))</f>
        <v/>
      </c>
    </row>
  </sheetData>
  <mergeCells count="4">
    <mergeCell ref="A20:G20"/>
    <mergeCell ref="A19:G19"/>
    <mergeCell ref="A21:G21"/>
    <mergeCell ref="A22:G2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2026-07-17T05:53:05Z</dcterms:created>
  <dcterms:modified xmlns:dcterms="http://purl.org/dc/terms/" xmlns:xsi="http://www.w3.org/2001/XMLSchema-instance" xsi:type="dcterms:W3CDTF">2026-07-17T21:32:57Z</dcterms:modified>
</cp:coreProperties>
</file>